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271D57DA-8458-4821-BE03-0BA1C7BD074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izia qui" sheetId="1" r:id="rId1"/>
    <sheet name="Dashboard" sheetId="2" r:id="rId2"/>
    <sheet name="Budgeting" sheetId="3" r:id="rId3"/>
    <sheet name="Entrate" sheetId="4" r:id="rId4"/>
    <sheet name="Spese" sheetId="5" r:id="rId5"/>
    <sheet name="Investimenti" sheetId="6" r:id="rId6"/>
    <sheet name="Debiti" sheetId="7" r:id="rId7"/>
    <sheet name="Obiettivi" sheetId="8" r:id="rId8"/>
    <sheet name="Movimenti" sheetId="9" r:id="rId9"/>
    <sheet name="Impostazioni" sheetId="10" r:id="rId10"/>
    <sheet name="Dati investimenti" sheetId="11" r:id="rId11"/>
    <sheet name="Dati debiti" sheetId="12" r:id="rId12"/>
    <sheet name="Dati obiettivi" sheetId="13" r:id="rId13"/>
    <sheet name="Calcoli" sheetId="14" state="hidden" r:id="rId14"/>
  </sheets>
  <definedNames>
    <definedName name="_xlnm._FilterDatabase" localSheetId="8" hidden="1">Movimenti!$A$4:$G$2004</definedName>
    <definedName name="_xlnm.Print_Area" localSheetId="2">Budgeting!$A$1:$T$60</definedName>
    <definedName name="_xlnm.Print_Area" localSheetId="1">Dashboard!$A$1:$T$60</definedName>
    <definedName name="_xlnm.Print_Area" localSheetId="6">Debiti!$A$1:$T$60</definedName>
    <definedName name="_xlnm.Print_Area" localSheetId="3">Entrate!$A$1:$T$60</definedName>
    <definedName name="_xlnm.Print_Area" localSheetId="0">'Inizia qui'!$A$1:$H$45</definedName>
    <definedName name="_xlnm.Print_Area" localSheetId="5">Investimenti!$A$1:$T$60</definedName>
    <definedName name="_xlnm.Print_Area" localSheetId="7">Obiettivi!$A$1:$T$60</definedName>
    <definedName name="_xlnm.Print_Area" localSheetId="4">Spese!$A$1:$T$60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0" i="14" l="1"/>
  <c r="A230" i="14"/>
  <c r="G230" i="14" s="1"/>
  <c r="B229" i="14"/>
  <c r="A229" i="14"/>
  <c r="C228" i="14"/>
  <c r="A228" i="14"/>
  <c r="A227" i="14"/>
  <c r="C226" i="14"/>
  <c r="B226" i="14"/>
  <c r="A226" i="14"/>
  <c r="C225" i="14"/>
  <c r="B225" i="14"/>
  <c r="A225" i="14"/>
  <c r="H219" i="14"/>
  <c r="D219" i="14"/>
  <c r="C219" i="14"/>
  <c r="B219" i="14"/>
  <c r="A219" i="14"/>
  <c r="I219" i="14" s="1"/>
  <c r="I218" i="14"/>
  <c r="A218" i="14"/>
  <c r="H217" i="14"/>
  <c r="D217" i="14"/>
  <c r="B217" i="14"/>
  <c r="A217" i="14"/>
  <c r="C217" i="14" s="1"/>
  <c r="C216" i="14"/>
  <c r="A216" i="14"/>
  <c r="H215" i="14"/>
  <c r="D215" i="14"/>
  <c r="B215" i="14"/>
  <c r="A215" i="14"/>
  <c r="H212" i="14"/>
  <c r="A212" i="14"/>
  <c r="H211" i="14"/>
  <c r="D211" i="14"/>
  <c r="A211" i="14"/>
  <c r="H210" i="14"/>
  <c r="A210" i="14"/>
  <c r="H209" i="14"/>
  <c r="D209" i="14"/>
  <c r="J49" i="6" s="1"/>
  <c r="A209" i="14"/>
  <c r="H208" i="14"/>
  <c r="A208" i="14"/>
  <c r="H207" i="14"/>
  <c r="A207" i="14"/>
  <c r="H206" i="14"/>
  <c r="A206" i="14"/>
  <c r="H205" i="14"/>
  <c r="A205" i="14"/>
  <c r="O140" i="14"/>
  <c r="K140" i="14"/>
  <c r="I140" i="14"/>
  <c r="H140" i="14"/>
  <c r="G140" i="14"/>
  <c r="E140" i="14"/>
  <c r="D140" i="14"/>
  <c r="A140" i="14"/>
  <c r="J139" i="14"/>
  <c r="A139" i="14"/>
  <c r="O138" i="14"/>
  <c r="I138" i="14"/>
  <c r="H138" i="14"/>
  <c r="G138" i="14"/>
  <c r="E138" i="14"/>
  <c r="A138" i="14"/>
  <c r="M138" i="14" s="1"/>
  <c r="Z137" i="14"/>
  <c r="O137" i="14"/>
  <c r="N137" i="14"/>
  <c r="M137" i="14"/>
  <c r="L137" i="14"/>
  <c r="I137" i="14"/>
  <c r="G137" i="14"/>
  <c r="F137" i="14"/>
  <c r="E137" i="14"/>
  <c r="D137" i="14"/>
  <c r="C137" i="14"/>
  <c r="A137" i="14"/>
  <c r="H137" i="14" s="1"/>
  <c r="O136" i="14"/>
  <c r="N136" i="14"/>
  <c r="M136" i="14"/>
  <c r="L136" i="14"/>
  <c r="G136" i="14"/>
  <c r="F136" i="14"/>
  <c r="E136" i="14"/>
  <c r="D136" i="14"/>
  <c r="C136" i="14"/>
  <c r="Z136" i="14" s="1"/>
  <c r="A136" i="14"/>
  <c r="I136" i="14" s="1"/>
  <c r="A135" i="14"/>
  <c r="J134" i="14"/>
  <c r="A134" i="14"/>
  <c r="I133" i="14"/>
  <c r="B133" i="14"/>
  <c r="A133" i="14"/>
  <c r="O132" i="14"/>
  <c r="I132" i="14"/>
  <c r="H132" i="14"/>
  <c r="G132" i="14"/>
  <c r="F132" i="14"/>
  <c r="A132" i="14"/>
  <c r="N132" i="14" s="1"/>
  <c r="Z131" i="14"/>
  <c r="O131" i="14"/>
  <c r="N131" i="14"/>
  <c r="M131" i="14"/>
  <c r="I131" i="14"/>
  <c r="H131" i="14"/>
  <c r="G131" i="14"/>
  <c r="F131" i="14"/>
  <c r="E131" i="14"/>
  <c r="C131" i="14"/>
  <c r="A131" i="14"/>
  <c r="Q130" i="14"/>
  <c r="O130" i="14"/>
  <c r="M130" i="14"/>
  <c r="L130" i="14"/>
  <c r="K130" i="14"/>
  <c r="H130" i="14"/>
  <c r="G130" i="14"/>
  <c r="E130" i="14"/>
  <c r="D130" i="14"/>
  <c r="C130" i="14"/>
  <c r="Z130" i="14" s="1"/>
  <c r="B130" i="14"/>
  <c r="R130" i="14" s="1"/>
  <c r="T130" i="14" s="1"/>
  <c r="A130" i="14"/>
  <c r="I130" i="14" s="1"/>
  <c r="N129" i="14"/>
  <c r="M129" i="14"/>
  <c r="I129" i="14"/>
  <c r="H129" i="14"/>
  <c r="G129" i="14"/>
  <c r="F129" i="14"/>
  <c r="E129" i="14"/>
  <c r="A129" i="14"/>
  <c r="O128" i="14"/>
  <c r="J128" i="14"/>
  <c r="H128" i="14"/>
  <c r="G128" i="14"/>
  <c r="A128" i="14"/>
  <c r="M127" i="14"/>
  <c r="K127" i="14"/>
  <c r="J127" i="14"/>
  <c r="I127" i="14"/>
  <c r="E127" i="14"/>
  <c r="D127" i="14"/>
  <c r="B127" i="14"/>
  <c r="A127" i="14"/>
  <c r="T126" i="14"/>
  <c r="O126" i="14"/>
  <c r="N126" i="14"/>
  <c r="M126" i="14"/>
  <c r="L126" i="14"/>
  <c r="K126" i="14"/>
  <c r="J126" i="14"/>
  <c r="G126" i="14"/>
  <c r="F126" i="14"/>
  <c r="E126" i="14"/>
  <c r="D126" i="14"/>
  <c r="C126" i="14"/>
  <c r="Z126" i="14" s="1"/>
  <c r="B126" i="14"/>
  <c r="R126" i="14" s="1"/>
  <c r="A126" i="14"/>
  <c r="I126" i="14" s="1"/>
  <c r="N125" i="14"/>
  <c r="M125" i="14"/>
  <c r="G125" i="14"/>
  <c r="E125" i="14"/>
  <c r="A125" i="14"/>
  <c r="H124" i="14"/>
  <c r="B124" i="14"/>
  <c r="A124" i="14"/>
  <c r="R123" i="14"/>
  <c r="Q123" i="14"/>
  <c r="M123" i="14"/>
  <c r="L123" i="14"/>
  <c r="J123" i="14"/>
  <c r="I123" i="14"/>
  <c r="H123" i="14"/>
  <c r="E123" i="14"/>
  <c r="D123" i="14"/>
  <c r="C123" i="14"/>
  <c r="Z123" i="14" s="1"/>
  <c r="B123" i="14"/>
  <c r="A123" i="14"/>
  <c r="Z122" i="14"/>
  <c r="O122" i="14"/>
  <c r="N122" i="14"/>
  <c r="M122" i="14"/>
  <c r="L122" i="14"/>
  <c r="K122" i="14"/>
  <c r="J122" i="14"/>
  <c r="G122" i="14"/>
  <c r="F122" i="14"/>
  <c r="E122" i="14"/>
  <c r="D122" i="14"/>
  <c r="C122" i="14"/>
  <c r="B122" i="14"/>
  <c r="A122" i="14"/>
  <c r="I122" i="14" s="1"/>
  <c r="C121" i="14"/>
  <c r="A121" i="14"/>
  <c r="Q120" i="14"/>
  <c r="B120" i="14"/>
  <c r="R120" i="14" s="1"/>
  <c r="T120" i="14" s="1"/>
  <c r="A120" i="14"/>
  <c r="Q119" i="14"/>
  <c r="B119" i="14"/>
  <c r="R119" i="14" s="1"/>
  <c r="A119" i="14"/>
  <c r="M118" i="14"/>
  <c r="C118" i="14"/>
  <c r="A118" i="14"/>
  <c r="C117" i="14"/>
  <c r="B117" i="14"/>
  <c r="A117" i="14"/>
  <c r="A116" i="14"/>
  <c r="C115" i="14"/>
  <c r="B115" i="14"/>
  <c r="Q115" i="14" s="1"/>
  <c r="A115" i="14"/>
  <c r="A114" i="14"/>
  <c r="R113" i="14"/>
  <c r="T113" i="14" s="1"/>
  <c r="C113" i="14"/>
  <c r="B113" i="14"/>
  <c r="Q113" i="14" s="1"/>
  <c r="A113" i="14"/>
  <c r="A112" i="14"/>
  <c r="T111" i="14"/>
  <c r="Q111" i="14"/>
  <c r="C111" i="14"/>
  <c r="B111" i="14"/>
  <c r="R111" i="14" s="1"/>
  <c r="A111" i="14"/>
  <c r="B110" i="14"/>
  <c r="A110" i="14"/>
  <c r="C109" i="14"/>
  <c r="B109" i="14"/>
  <c r="Q109" i="14" s="1"/>
  <c r="A109" i="14"/>
  <c r="B108" i="14"/>
  <c r="A108" i="14"/>
  <c r="C107" i="14"/>
  <c r="A107" i="14"/>
  <c r="A106" i="14"/>
  <c r="R105" i="14"/>
  <c r="T105" i="14" s="1"/>
  <c r="C105" i="14"/>
  <c r="B105" i="14"/>
  <c r="Q105" i="14" s="1"/>
  <c r="A105" i="14"/>
  <c r="A104" i="14"/>
  <c r="C103" i="14"/>
  <c r="B103" i="14"/>
  <c r="A103" i="14"/>
  <c r="C102" i="14"/>
  <c r="A102" i="14"/>
  <c r="A101" i="14"/>
  <c r="C52" i="14"/>
  <c r="D52" i="14" s="1"/>
  <c r="B52" i="14"/>
  <c r="B51" i="14"/>
  <c r="C51" i="14" s="1"/>
  <c r="F50" i="14"/>
  <c r="C50" i="14"/>
  <c r="D50" i="14" s="1"/>
  <c r="B50" i="14"/>
  <c r="B49" i="14"/>
  <c r="C49" i="14" s="1"/>
  <c r="C48" i="14"/>
  <c r="B48" i="14"/>
  <c r="B47" i="14"/>
  <c r="C47" i="14" s="1"/>
  <c r="B46" i="14"/>
  <c r="C46" i="14" s="1"/>
  <c r="U2" i="2" s="1"/>
  <c r="O35" i="14"/>
  <c r="N35" i="14"/>
  <c r="M35" i="14"/>
  <c r="L35" i="14"/>
  <c r="K35" i="14"/>
  <c r="J35" i="14"/>
  <c r="I35" i="14"/>
  <c r="H35" i="14"/>
  <c r="G35" i="14"/>
  <c r="F35" i="14"/>
  <c r="E35" i="14"/>
  <c r="D35" i="14"/>
  <c r="P35" i="14" s="1"/>
  <c r="C34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2" i="14"/>
  <c r="C28" i="14"/>
  <c r="C27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7" i="14"/>
  <c r="C36" i="14" s="1"/>
  <c r="O15" i="14"/>
  <c r="N15" i="14"/>
  <c r="M15" i="14"/>
  <c r="L15" i="14"/>
  <c r="K15" i="14"/>
  <c r="J15" i="14"/>
  <c r="I15" i="14"/>
  <c r="H15" i="14"/>
  <c r="G15" i="14"/>
  <c r="F15" i="14"/>
  <c r="E15" i="14"/>
  <c r="D15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O13" i="14"/>
  <c r="N13" i="14"/>
  <c r="M13" i="14"/>
  <c r="L13" i="14"/>
  <c r="K13" i="14"/>
  <c r="J13" i="14"/>
  <c r="I13" i="14"/>
  <c r="H13" i="14"/>
  <c r="P13" i="14" s="1"/>
  <c r="G13" i="14"/>
  <c r="F13" i="14"/>
  <c r="E13" i="14"/>
  <c r="D13" i="14"/>
  <c r="L6" i="14"/>
  <c r="AB12" i="13"/>
  <c r="AA12" i="13"/>
  <c r="Z12" i="13"/>
  <c r="Y12" i="13"/>
  <c r="X12" i="13"/>
  <c r="W12" i="13"/>
  <c r="V12" i="13"/>
  <c r="U12" i="13"/>
  <c r="T12" i="13"/>
  <c r="S12" i="13"/>
  <c r="R12" i="13"/>
  <c r="Q12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T10" i="13"/>
  <c r="U10" i="13" s="1"/>
  <c r="V10" i="13" s="1"/>
  <c r="W10" i="13" s="1"/>
  <c r="X10" i="13" s="1"/>
  <c r="Y10" i="13" s="1"/>
  <c r="Z10" i="13" s="1"/>
  <c r="AA10" i="13" s="1"/>
  <c r="AB10" i="13" s="1"/>
  <c r="Q10" i="13"/>
  <c r="R10" i="13" s="1"/>
  <c r="S10" i="13" s="1"/>
  <c r="S9" i="13"/>
  <c r="T9" i="13" s="1"/>
  <c r="U9" i="13" s="1"/>
  <c r="V9" i="13" s="1"/>
  <c r="W9" i="13" s="1"/>
  <c r="X9" i="13" s="1"/>
  <c r="Y9" i="13" s="1"/>
  <c r="Z9" i="13" s="1"/>
  <c r="AA9" i="13" s="1"/>
  <c r="AB9" i="13" s="1"/>
  <c r="R9" i="13"/>
  <c r="Q9" i="13"/>
  <c r="Q8" i="13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S7" i="13"/>
  <c r="T7" i="13" s="1"/>
  <c r="U7" i="13" s="1"/>
  <c r="V7" i="13" s="1"/>
  <c r="W7" i="13" s="1"/>
  <c r="X7" i="13" s="1"/>
  <c r="Y7" i="13" s="1"/>
  <c r="Z7" i="13" s="1"/>
  <c r="AA7" i="13" s="1"/>
  <c r="AB7" i="13" s="1"/>
  <c r="R7" i="13"/>
  <c r="Q7" i="13"/>
  <c r="AC11" i="12"/>
  <c r="AB11" i="12"/>
  <c r="AA11" i="12"/>
  <c r="Z11" i="12"/>
  <c r="Y11" i="12"/>
  <c r="X11" i="12"/>
  <c r="W11" i="12"/>
  <c r="V11" i="12"/>
  <c r="U11" i="12"/>
  <c r="T11" i="12"/>
  <c r="S11" i="12"/>
  <c r="R11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AC9" i="12"/>
  <c r="AB9" i="12"/>
  <c r="AA9" i="12"/>
  <c r="Z9" i="12"/>
  <c r="Y9" i="12"/>
  <c r="X9" i="12"/>
  <c r="W9" i="12"/>
  <c r="V9" i="12"/>
  <c r="U9" i="12"/>
  <c r="T9" i="12"/>
  <c r="S9" i="12"/>
  <c r="R9" i="12"/>
  <c r="AC8" i="12"/>
  <c r="AB8" i="12"/>
  <c r="AA8" i="12"/>
  <c r="Z8" i="12"/>
  <c r="Y8" i="12"/>
  <c r="X8" i="12"/>
  <c r="W8" i="12"/>
  <c r="V8" i="12"/>
  <c r="U8" i="12"/>
  <c r="T8" i="12"/>
  <c r="S8" i="12"/>
  <c r="R8" i="12"/>
  <c r="AC7" i="12"/>
  <c r="AB7" i="12"/>
  <c r="AA7" i="12"/>
  <c r="Z7" i="12"/>
  <c r="Y7" i="12"/>
  <c r="X7" i="12"/>
  <c r="W7" i="12"/>
  <c r="V7" i="12"/>
  <c r="U7" i="12"/>
  <c r="T7" i="12"/>
  <c r="S7" i="12"/>
  <c r="R7" i="12"/>
  <c r="AN14" i="11"/>
  <c r="AM14" i="11"/>
  <c r="AL14" i="11"/>
  <c r="AK14" i="11"/>
  <c r="AJ14" i="11"/>
  <c r="AI14" i="11"/>
  <c r="AH14" i="11"/>
  <c r="AG14" i="11"/>
  <c r="AF14" i="11"/>
  <c r="AE14" i="11"/>
  <c r="AD14" i="11"/>
  <c r="AC14" i="11"/>
  <c r="AN13" i="11"/>
  <c r="AM13" i="11"/>
  <c r="AL13" i="11"/>
  <c r="AK13" i="11"/>
  <c r="AJ13" i="11"/>
  <c r="AI13" i="11"/>
  <c r="AH13" i="11"/>
  <c r="AG13" i="11"/>
  <c r="AF13" i="11"/>
  <c r="AE13" i="11"/>
  <c r="AD13" i="11"/>
  <c r="AC13" i="11"/>
  <c r="AN12" i="11"/>
  <c r="AM12" i="11"/>
  <c r="AL12" i="11"/>
  <c r="AK12" i="11"/>
  <c r="AJ12" i="11"/>
  <c r="AI12" i="11"/>
  <c r="AH12" i="11"/>
  <c r="AG12" i="11"/>
  <c r="AF12" i="11"/>
  <c r="AE12" i="11"/>
  <c r="AD12" i="11"/>
  <c r="AC12" i="11"/>
  <c r="AN11" i="11"/>
  <c r="AM11" i="11"/>
  <c r="AL11" i="11"/>
  <c r="AK11" i="11"/>
  <c r="AJ11" i="11"/>
  <c r="AI11" i="11"/>
  <c r="AH11" i="11"/>
  <c r="AG11" i="11"/>
  <c r="AF11" i="11"/>
  <c r="AE11" i="11"/>
  <c r="AD11" i="11"/>
  <c r="AC11" i="11"/>
  <c r="AN10" i="11"/>
  <c r="AM10" i="11"/>
  <c r="AL10" i="11"/>
  <c r="AK10" i="11"/>
  <c r="AJ10" i="11"/>
  <c r="AI10" i="11"/>
  <c r="AH10" i="11"/>
  <c r="AG10" i="11"/>
  <c r="AF10" i="11"/>
  <c r="AE10" i="11"/>
  <c r="AD10" i="11"/>
  <c r="AC10" i="11"/>
  <c r="AN9" i="11"/>
  <c r="AM9" i="11"/>
  <c r="AL9" i="11"/>
  <c r="AK9" i="11"/>
  <c r="AJ9" i="11"/>
  <c r="AI9" i="11"/>
  <c r="AH9" i="11"/>
  <c r="AG9" i="11"/>
  <c r="AF9" i="11"/>
  <c r="AE9" i="11"/>
  <c r="AD9" i="11"/>
  <c r="AC9" i="11"/>
  <c r="AN8" i="11"/>
  <c r="AM8" i="11"/>
  <c r="AL8" i="11"/>
  <c r="AK8" i="11"/>
  <c r="AJ8" i="11"/>
  <c r="AI8" i="11"/>
  <c r="AH8" i="11"/>
  <c r="AG8" i="11"/>
  <c r="AF8" i="11"/>
  <c r="AE8" i="11"/>
  <c r="AD8" i="11"/>
  <c r="AC8" i="11"/>
  <c r="AN7" i="11"/>
  <c r="AM7" i="11"/>
  <c r="AL7" i="11"/>
  <c r="AK7" i="11"/>
  <c r="AJ7" i="11"/>
  <c r="AI7" i="11"/>
  <c r="AH7" i="11"/>
  <c r="AG7" i="11"/>
  <c r="AF7" i="11"/>
  <c r="AE7" i="11"/>
  <c r="AD7" i="11"/>
  <c r="AC7" i="11"/>
  <c r="G2004" i="9"/>
  <c r="F2004" i="9"/>
  <c r="E2004" i="9"/>
  <c r="G2003" i="9"/>
  <c r="F2003" i="9"/>
  <c r="E2003" i="9"/>
  <c r="G2002" i="9"/>
  <c r="F2002" i="9"/>
  <c r="E2002" i="9"/>
  <c r="G2001" i="9"/>
  <c r="F2001" i="9"/>
  <c r="E2001" i="9"/>
  <c r="G2000" i="9"/>
  <c r="F2000" i="9"/>
  <c r="E2000" i="9"/>
  <c r="G1999" i="9"/>
  <c r="F1999" i="9"/>
  <c r="E1999" i="9"/>
  <c r="G1998" i="9"/>
  <c r="F1998" i="9"/>
  <c r="E1998" i="9"/>
  <c r="G1997" i="9"/>
  <c r="F1997" i="9"/>
  <c r="E1997" i="9"/>
  <c r="G1996" i="9"/>
  <c r="F1996" i="9"/>
  <c r="E1996" i="9"/>
  <c r="G1995" i="9"/>
  <c r="F1995" i="9"/>
  <c r="E1995" i="9"/>
  <c r="G1994" i="9"/>
  <c r="F1994" i="9"/>
  <c r="E1994" i="9"/>
  <c r="G1993" i="9"/>
  <c r="F1993" i="9"/>
  <c r="E1993" i="9"/>
  <c r="G1992" i="9"/>
  <c r="F1992" i="9"/>
  <c r="E1992" i="9"/>
  <c r="G1991" i="9"/>
  <c r="F1991" i="9"/>
  <c r="E1991" i="9"/>
  <c r="G1990" i="9"/>
  <c r="F1990" i="9"/>
  <c r="E1990" i="9"/>
  <c r="G1989" i="9"/>
  <c r="F1989" i="9"/>
  <c r="E1989" i="9"/>
  <c r="G1988" i="9"/>
  <c r="F1988" i="9"/>
  <c r="E1988" i="9"/>
  <c r="G1987" i="9"/>
  <c r="F1987" i="9"/>
  <c r="E1987" i="9"/>
  <c r="G1986" i="9"/>
  <c r="F1986" i="9"/>
  <c r="E1986" i="9"/>
  <c r="G1985" i="9"/>
  <c r="F1985" i="9"/>
  <c r="E1985" i="9"/>
  <c r="G1984" i="9"/>
  <c r="F1984" i="9"/>
  <c r="E1984" i="9"/>
  <c r="G1983" i="9"/>
  <c r="F1983" i="9"/>
  <c r="E1983" i="9"/>
  <c r="G1982" i="9"/>
  <c r="F1982" i="9"/>
  <c r="E1982" i="9"/>
  <c r="G1981" i="9"/>
  <c r="F1981" i="9"/>
  <c r="E1981" i="9"/>
  <c r="G1980" i="9"/>
  <c r="F1980" i="9"/>
  <c r="E1980" i="9"/>
  <c r="G1979" i="9"/>
  <c r="F1979" i="9"/>
  <c r="E1979" i="9"/>
  <c r="G1978" i="9"/>
  <c r="F1978" i="9"/>
  <c r="E1978" i="9"/>
  <c r="G1977" i="9"/>
  <c r="F1977" i="9"/>
  <c r="E1977" i="9"/>
  <c r="G1976" i="9"/>
  <c r="F1976" i="9"/>
  <c r="E1976" i="9"/>
  <c r="G1975" i="9"/>
  <c r="F1975" i="9"/>
  <c r="E1975" i="9"/>
  <c r="G1974" i="9"/>
  <c r="F1974" i="9"/>
  <c r="E1974" i="9"/>
  <c r="G1973" i="9"/>
  <c r="F1973" i="9"/>
  <c r="E1973" i="9"/>
  <c r="G1972" i="9"/>
  <c r="F1972" i="9"/>
  <c r="E1972" i="9"/>
  <c r="G1971" i="9"/>
  <c r="F1971" i="9"/>
  <c r="E1971" i="9"/>
  <c r="G1970" i="9"/>
  <c r="F1970" i="9"/>
  <c r="E1970" i="9"/>
  <c r="G1969" i="9"/>
  <c r="F1969" i="9"/>
  <c r="E1969" i="9"/>
  <c r="G1968" i="9"/>
  <c r="F1968" i="9"/>
  <c r="E1968" i="9"/>
  <c r="G1967" i="9"/>
  <c r="F1967" i="9"/>
  <c r="E1967" i="9"/>
  <c r="G1966" i="9"/>
  <c r="F1966" i="9"/>
  <c r="E1966" i="9"/>
  <c r="G1965" i="9"/>
  <c r="F1965" i="9"/>
  <c r="E1965" i="9"/>
  <c r="G1964" i="9"/>
  <c r="F1964" i="9"/>
  <c r="E1964" i="9"/>
  <c r="G1963" i="9"/>
  <c r="F1963" i="9"/>
  <c r="E1963" i="9"/>
  <c r="G1962" i="9"/>
  <c r="F1962" i="9"/>
  <c r="E1962" i="9"/>
  <c r="G1961" i="9"/>
  <c r="F1961" i="9"/>
  <c r="E1961" i="9"/>
  <c r="G1960" i="9"/>
  <c r="F1960" i="9"/>
  <c r="E1960" i="9"/>
  <c r="G1959" i="9"/>
  <c r="F1959" i="9"/>
  <c r="E1959" i="9"/>
  <c r="G1958" i="9"/>
  <c r="F1958" i="9"/>
  <c r="E1958" i="9"/>
  <c r="G1957" i="9"/>
  <c r="F1957" i="9"/>
  <c r="E1957" i="9"/>
  <c r="G1956" i="9"/>
  <c r="F1956" i="9"/>
  <c r="E1956" i="9"/>
  <c r="G1955" i="9"/>
  <c r="F1955" i="9"/>
  <c r="E1955" i="9"/>
  <c r="G1954" i="9"/>
  <c r="F1954" i="9"/>
  <c r="E1954" i="9"/>
  <c r="G1953" i="9"/>
  <c r="F1953" i="9"/>
  <c r="E1953" i="9"/>
  <c r="G1952" i="9"/>
  <c r="F1952" i="9"/>
  <c r="E1952" i="9"/>
  <c r="G1951" i="9"/>
  <c r="F1951" i="9"/>
  <c r="E1951" i="9"/>
  <c r="G1950" i="9"/>
  <c r="F1950" i="9"/>
  <c r="E1950" i="9"/>
  <c r="G1949" i="9"/>
  <c r="F1949" i="9"/>
  <c r="E1949" i="9"/>
  <c r="G1948" i="9"/>
  <c r="F1948" i="9"/>
  <c r="E1948" i="9"/>
  <c r="G1947" i="9"/>
  <c r="F1947" i="9"/>
  <c r="E1947" i="9"/>
  <c r="G1946" i="9"/>
  <c r="F1946" i="9"/>
  <c r="E1946" i="9"/>
  <c r="G1945" i="9"/>
  <c r="F1945" i="9"/>
  <c r="E1945" i="9"/>
  <c r="G1944" i="9"/>
  <c r="F1944" i="9"/>
  <c r="E1944" i="9"/>
  <c r="G1943" i="9"/>
  <c r="F1943" i="9"/>
  <c r="E1943" i="9"/>
  <c r="G1942" i="9"/>
  <c r="F1942" i="9"/>
  <c r="E1942" i="9"/>
  <c r="G1941" i="9"/>
  <c r="F1941" i="9"/>
  <c r="E1941" i="9"/>
  <c r="G1940" i="9"/>
  <c r="F1940" i="9"/>
  <c r="E1940" i="9"/>
  <c r="G1939" i="9"/>
  <c r="F1939" i="9"/>
  <c r="E1939" i="9"/>
  <c r="G1938" i="9"/>
  <c r="F1938" i="9"/>
  <c r="E1938" i="9"/>
  <c r="G1937" i="9"/>
  <c r="F1937" i="9"/>
  <c r="E1937" i="9"/>
  <c r="G1936" i="9"/>
  <c r="F1936" i="9"/>
  <c r="E1936" i="9"/>
  <c r="G1935" i="9"/>
  <c r="F1935" i="9"/>
  <c r="E1935" i="9"/>
  <c r="G1934" i="9"/>
  <c r="F1934" i="9"/>
  <c r="E1934" i="9"/>
  <c r="G1933" i="9"/>
  <c r="F1933" i="9"/>
  <c r="E1933" i="9"/>
  <c r="G1932" i="9"/>
  <c r="F1932" i="9"/>
  <c r="E1932" i="9"/>
  <c r="G1931" i="9"/>
  <c r="F1931" i="9"/>
  <c r="E1931" i="9"/>
  <c r="G1930" i="9"/>
  <c r="F1930" i="9"/>
  <c r="E1930" i="9"/>
  <c r="G1929" i="9"/>
  <c r="F1929" i="9"/>
  <c r="E1929" i="9"/>
  <c r="G1928" i="9"/>
  <c r="F1928" i="9"/>
  <c r="E1928" i="9"/>
  <c r="G1927" i="9"/>
  <c r="F1927" i="9"/>
  <c r="E1927" i="9"/>
  <c r="G1926" i="9"/>
  <c r="F1926" i="9"/>
  <c r="E1926" i="9"/>
  <c r="G1925" i="9"/>
  <c r="F1925" i="9"/>
  <c r="E1925" i="9"/>
  <c r="G1924" i="9"/>
  <c r="F1924" i="9"/>
  <c r="E1924" i="9"/>
  <c r="G1923" i="9"/>
  <c r="F1923" i="9"/>
  <c r="E1923" i="9"/>
  <c r="G1922" i="9"/>
  <c r="F1922" i="9"/>
  <c r="E1922" i="9"/>
  <c r="G1921" i="9"/>
  <c r="F1921" i="9"/>
  <c r="E1921" i="9"/>
  <c r="G1920" i="9"/>
  <c r="F1920" i="9"/>
  <c r="E1920" i="9"/>
  <c r="G1919" i="9"/>
  <c r="F1919" i="9"/>
  <c r="E1919" i="9"/>
  <c r="G1918" i="9"/>
  <c r="F1918" i="9"/>
  <c r="E1918" i="9"/>
  <c r="G1917" i="9"/>
  <c r="F1917" i="9"/>
  <c r="E1917" i="9"/>
  <c r="G1916" i="9"/>
  <c r="F1916" i="9"/>
  <c r="E1916" i="9"/>
  <c r="G1915" i="9"/>
  <c r="F1915" i="9"/>
  <c r="E1915" i="9"/>
  <c r="G1914" i="9"/>
  <c r="F1914" i="9"/>
  <c r="E1914" i="9"/>
  <c r="G1913" i="9"/>
  <c r="F1913" i="9"/>
  <c r="E1913" i="9"/>
  <c r="G1912" i="9"/>
  <c r="F1912" i="9"/>
  <c r="E1912" i="9"/>
  <c r="G1911" i="9"/>
  <c r="F1911" i="9"/>
  <c r="E1911" i="9"/>
  <c r="G1910" i="9"/>
  <c r="F1910" i="9"/>
  <c r="E1910" i="9"/>
  <c r="G1909" i="9"/>
  <c r="F1909" i="9"/>
  <c r="E1909" i="9"/>
  <c r="G1908" i="9"/>
  <c r="F1908" i="9"/>
  <c r="E1908" i="9"/>
  <c r="G1907" i="9"/>
  <c r="F1907" i="9"/>
  <c r="E1907" i="9"/>
  <c r="G1906" i="9"/>
  <c r="F1906" i="9"/>
  <c r="E1906" i="9"/>
  <c r="G1905" i="9"/>
  <c r="F1905" i="9"/>
  <c r="E1905" i="9"/>
  <c r="G1904" i="9"/>
  <c r="F1904" i="9"/>
  <c r="E1904" i="9"/>
  <c r="G1903" i="9"/>
  <c r="F1903" i="9"/>
  <c r="E1903" i="9"/>
  <c r="G1902" i="9"/>
  <c r="F1902" i="9"/>
  <c r="E1902" i="9"/>
  <c r="G1901" i="9"/>
  <c r="F1901" i="9"/>
  <c r="E1901" i="9"/>
  <c r="G1900" i="9"/>
  <c r="F1900" i="9"/>
  <c r="E1900" i="9"/>
  <c r="G1899" i="9"/>
  <c r="F1899" i="9"/>
  <c r="E1899" i="9"/>
  <c r="G1898" i="9"/>
  <c r="F1898" i="9"/>
  <c r="E1898" i="9"/>
  <c r="G1897" i="9"/>
  <c r="F1897" i="9"/>
  <c r="E1897" i="9"/>
  <c r="G1896" i="9"/>
  <c r="F1896" i="9"/>
  <c r="E1896" i="9"/>
  <c r="G1895" i="9"/>
  <c r="F1895" i="9"/>
  <c r="E1895" i="9"/>
  <c r="G1894" i="9"/>
  <c r="F1894" i="9"/>
  <c r="E1894" i="9"/>
  <c r="G1893" i="9"/>
  <c r="F1893" i="9"/>
  <c r="E1893" i="9"/>
  <c r="G1892" i="9"/>
  <c r="F1892" i="9"/>
  <c r="E1892" i="9"/>
  <c r="G1891" i="9"/>
  <c r="F1891" i="9"/>
  <c r="E1891" i="9"/>
  <c r="G1890" i="9"/>
  <c r="F1890" i="9"/>
  <c r="E1890" i="9"/>
  <c r="G1889" i="9"/>
  <c r="F1889" i="9"/>
  <c r="E1889" i="9"/>
  <c r="G1888" i="9"/>
  <c r="F1888" i="9"/>
  <c r="E1888" i="9"/>
  <c r="G1887" i="9"/>
  <c r="F1887" i="9"/>
  <c r="E1887" i="9"/>
  <c r="G1886" i="9"/>
  <c r="F1886" i="9"/>
  <c r="E1886" i="9"/>
  <c r="G1885" i="9"/>
  <c r="F1885" i="9"/>
  <c r="E1885" i="9"/>
  <c r="G1884" i="9"/>
  <c r="F1884" i="9"/>
  <c r="E1884" i="9"/>
  <c r="G1883" i="9"/>
  <c r="F1883" i="9"/>
  <c r="E1883" i="9"/>
  <c r="G1882" i="9"/>
  <c r="F1882" i="9"/>
  <c r="E1882" i="9"/>
  <c r="G1881" i="9"/>
  <c r="F1881" i="9"/>
  <c r="E1881" i="9"/>
  <c r="G1880" i="9"/>
  <c r="F1880" i="9"/>
  <c r="E1880" i="9"/>
  <c r="G1879" i="9"/>
  <c r="F1879" i="9"/>
  <c r="E1879" i="9"/>
  <c r="G1878" i="9"/>
  <c r="F1878" i="9"/>
  <c r="E1878" i="9"/>
  <c r="G1877" i="9"/>
  <c r="F1877" i="9"/>
  <c r="E1877" i="9"/>
  <c r="G1876" i="9"/>
  <c r="F1876" i="9"/>
  <c r="E1876" i="9"/>
  <c r="G1875" i="9"/>
  <c r="F1875" i="9"/>
  <c r="E1875" i="9"/>
  <c r="G1874" i="9"/>
  <c r="F1874" i="9"/>
  <c r="E1874" i="9"/>
  <c r="G1873" i="9"/>
  <c r="F1873" i="9"/>
  <c r="E1873" i="9"/>
  <c r="G1872" i="9"/>
  <c r="F1872" i="9"/>
  <c r="E1872" i="9"/>
  <c r="G1871" i="9"/>
  <c r="F1871" i="9"/>
  <c r="E1871" i="9"/>
  <c r="G1870" i="9"/>
  <c r="F1870" i="9"/>
  <c r="E1870" i="9"/>
  <c r="G1869" i="9"/>
  <c r="F1869" i="9"/>
  <c r="E1869" i="9"/>
  <c r="G1868" i="9"/>
  <c r="F1868" i="9"/>
  <c r="E1868" i="9"/>
  <c r="G1867" i="9"/>
  <c r="F1867" i="9"/>
  <c r="E1867" i="9"/>
  <c r="G1866" i="9"/>
  <c r="F1866" i="9"/>
  <c r="E1866" i="9"/>
  <c r="G1865" i="9"/>
  <c r="F1865" i="9"/>
  <c r="E1865" i="9"/>
  <c r="G1864" i="9"/>
  <c r="F1864" i="9"/>
  <c r="E1864" i="9"/>
  <c r="G1863" i="9"/>
  <c r="F1863" i="9"/>
  <c r="E1863" i="9"/>
  <c r="G1862" i="9"/>
  <c r="F1862" i="9"/>
  <c r="E1862" i="9"/>
  <c r="G1861" i="9"/>
  <c r="F1861" i="9"/>
  <c r="E1861" i="9"/>
  <c r="G1860" i="9"/>
  <c r="F1860" i="9"/>
  <c r="E1860" i="9"/>
  <c r="G1859" i="9"/>
  <c r="F1859" i="9"/>
  <c r="E1859" i="9"/>
  <c r="G1858" i="9"/>
  <c r="F1858" i="9"/>
  <c r="E1858" i="9"/>
  <c r="G1857" i="9"/>
  <c r="F1857" i="9"/>
  <c r="E1857" i="9"/>
  <c r="G1856" i="9"/>
  <c r="F1856" i="9"/>
  <c r="E1856" i="9"/>
  <c r="G1855" i="9"/>
  <c r="F1855" i="9"/>
  <c r="E1855" i="9"/>
  <c r="G1854" i="9"/>
  <c r="F1854" i="9"/>
  <c r="E1854" i="9"/>
  <c r="G1853" i="9"/>
  <c r="F1853" i="9"/>
  <c r="E1853" i="9"/>
  <c r="G1852" i="9"/>
  <c r="F1852" i="9"/>
  <c r="E1852" i="9"/>
  <c r="G1851" i="9"/>
  <c r="F1851" i="9"/>
  <c r="E1851" i="9"/>
  <c r="G1850" i="9"/>
  <c r="F1850" i="9"/>
  <c r="E1850" i="9"/>
  <c r="G1849" i="9"/>
  <c r="F1849" i="9"/>
  <c r="E1849" i="9"/>
  <c r="G1848" i="9"/>
  <c r="F1848" i="9"/>
  <c r="E1848" i="9"/>
  <c r="G1847" i="9"/>
  <c r="F1847" i="9"/>
  <c r="E1847" i="9"/>
  <c r="G1846" i="9"/>
  <c r="F1846" i="9"/>
  <c r="E1846" i="9"/>
  <c r="G1845" i="9"/>
  <c r="F1845" i="9"/>
  <c r="E1845" i="9"/>
  <c r="G1844" i="9"/>
  <c r="F1844" i="9"/>
  <c r="E1844" i="9"/>
  <c r="G1843" i="9"/>
  <c r="F1843" i="9"/>
  <c r="E1843" i="9"/>
  <c r="G1842" i="9"/>
  <c r="F1842" i="9"/>
  <c r="E1842" i="9"/>
  <c r="G1841" i="9"/>
  <c r="F1841" i="9"/>
  <c r="E1841" i="9"/>
  <c r="G1840" i="9"/>
  <c r="F1840" i="9"/>
  <c r="E1840" i="9"/>
  <c r="G1839" i="9"/>
  <c r="F1839" i="9"/>
  <c r="E1839" i="9"/>
  <c r="G1838" i="9"/>
  <c r="F1838" i="9"/>
  <c r="E1838" i="9"/>
  <c r="G1837" i="9"/>
  <c r="F1837" i="9"/>
  <c r="E1837" i="9"/>
  <c r="G1836" i="9"/>
  <c r="F1836" i="9"/>
  <c r="E1836" i="9"/>
  <c r="G1835" i="9"/>
  <c r="F1835" i="9"/>
  <c r="E1835" i="9"/>
  <c r="G1834" i="9"/>
  <c r="F1834" i="9"/>
  <c r="E1834" i="9"/>
  <c r="G1833" i="9"/>
  <c r="F1833" i="9"/>
  <c r="E1833" i="9"/>
  <c r="G1832" i="9"/>
  <c r="F1832" i="9"/>
  <c r="E1832" i="9"/>
  <c r="G1831" i="9"/>
  <c r="F1831" i="9"/>
  <c r="E1831" i="9"/>
  <c r="G1830" i="9"/>
  <c r="F1830" i="9"/>
  <c r="E1830" i="9"/>
  <c r="G1829" i="9"/>
  <c r="F1829" i="9"/>
  <c r="E1829" i="9"/>
  <c r="G1828" i="9"/>
  <c r="F1828" i="9"/>
  <c r="E1828" i="9"/>
  <c r="G1827" i="9"/>
  <c r="F1827" i="9"/>
  <c r="E1827" i="9"/>
  <c r="G1826" i="9"/>
  <c r="F1826" i="9"/>
  <c r="E1826" i="9"/>
  <c r="G1825" i="9"/>
  <c r="F1825" i="9"/>
  <c r="E1825" i="9"/>
  <c r="G1824" i="9"/>
  <c r="F1824" i="9"/>
  <c r="E1824" i="9"/>
  <c r="G1823" i="9"/>
  <c r="F1823" i="9"/>
  <c r="E1823" i="9"/>
  <c r="G1822" i="9"/>
  <c r="F1822" i="9"/>
  <c r="E1822" i="9"/>
  <c r="G1821" i="9"/>
  <c r="F1821" i="9"/>
  <c r="E1821" i="9"/>
  <c r="G1820" i="9"/>
  <c r="F1820" i="9"/>
  <c r="E1820" i="9"/>
  <c r="G1819" i="9"/>
  <c r="F1819" i="9"/>
  <c r="E1819" i="9"/>
  <c r="G1818" i="9"/>
  <c r="F1818" i="9"/>
  <c r="E1818" i="9"/>
  <c r="G1817" i="9"/>
  <c r="F1817" i="9"/>
  <c r="E1817" i="9"/>
  <c r="G1816" i="9"/>
  <c r="F1816" i="9"/>
  <c r="E1816" i="9"/>
  <c r="G1815" i="9"/>
  <c r="F1815" i="9"/>
  <c r="E1815" i="9"/>
  <c r="G1814" i="9"/>
  <c r="F1814" i="9"/>
  <c r="E1814" i="9"/>
  <c r="G1813" i="9"/>
  <c r="F1813" i="9"/>
  <c r="E1813" i="9"/>
  <c r="G1812" i="9"/>
  <c r="F1812" i="9"/>
  <c r="E1812" i="9"/>
  <c r="G1811" i="9"/>
  <c r="F1811" i="9"/>
  <c r="E1811" i="9"/>
  <c r="G1810" i="9"/>
  <c r="F1810" i="9"/>
  <c r="E1810" i="9"/>
  <c r="G1809" i="9"/>
  <c r="F1809" i="9"/>
  <c r="E1809" i="9"/>
  <c r="G1808" i="9"/>
  <c r="F1808" i="9"/>
  <c r="E1808" i="9"/>
  <c r="G1807" i="9"/>
  <c r="F1807" i="9"/>
  <c r="E1807" i="9"/>
  <c r="G1806" i="9"/>
  <c r="F1806" i="9"/>
  <c r="E1806" i="9"/>
  <c r="G1805" i="9"/>
  <c r="F1805" i="9"/>
  <c r="E1805" i="9"/>
  <c r="G1804" i="9"/>
  <c r="F1804" i="9"/>
  <c r="E1804" i="9"/>
  <c r="G1803" i="9"/>
  <c r="F1803" i="9"/>
  <c r="E1803" i="9"/>
  <c r="G1802" i="9"/>
  <c r="F1802" i="9"/>
  <c r="E1802" i="9"/>
  <c r="G1801" i="9"/>
  <c r="F1801" i="9"/>
  <c r="E1801" i="9"/>
  <c r="G1800" i="9"/>
  <c r="F1800" i="9"/>
  <c r="E1800" i="9"/>
  <c r="G1799" i="9"/>
  <c r="F1799" i="9"/>
  <c r="E1799" i="9"/>
  <c r="G1798" i="9"/>
  <c r="F1798" i="9"/>
  <c r="E1798" i="9"/>
  <c r="G1797" i="9"/>
  <c r="F1797" i="9"/>
  <c r="E1797" i="9"/>
  <c r="G1796" i="9"/>
  <c r="F1796" i="9"/>
  <c r="E1796" i="9"/>
  <c r="G1795" i="9"/>
  <c r="F1795" i="9"/>
  <c r="E1795" i="9"/>
  <c r="G1794" i="9"/>
  <c r="F1794" i="9"/>
  <c r="E1794" i="9"/>
  <c r="G1793" i="9"/>
  <c r="F1793" i="9"/>
  <c r="E1793" i="9"/>
  <c r="G1792" i="9"/>
  <c r="F1792" i="9"/>
  <c r="E1792" i="9"/>
  <c r="G1791" i="9"/>
  <c r="F1791" i="9"/>
  <c r="E1791" i="9"/>
  <c r="G1790" i="9"/>
  <c r="F1790" i="9"/>
  <c r="E1790" i="9"/>
  <c r="G1789" i="9"/>
  <c r="F1789" i="9"/>
  <c r="E1789" i="9"/>
  <c r="G1788" i="9"/>
  <c r="F1788" i="9"/>
  <c r="E1788" i="9"/>
  <c r="G1787" i="9"/>
  <c r="F1787" i="9"/>
  <c r="E1787" i="9"/>
  <c r="G1786" i="9"/>
  <c r="F1786" i="9"/>
  <c r="E1786" i="9"/>
  <c r="G1785" i="9"/>
  <c r="F1785" i="9"/>
  <c r="E1785" i="9"/>
  <c r="G1784" i="9"/>
  <c r="F1784" i="9"/>
  <c r="E1784" i="9"/>
  <c r="G1783" i="9"/>
  <c r="F1783" i="9"/>
  <c r="E1783" i="9"/>
  <c r="G1782" i="9"/>
  <c r="F1782" i="9"/>
  <c r="E1782" i="9"/>
  <c r="G1781" i="9"/>
  <c r="F1781" i="9"/>
  <c r="E1781" i="9"/>
  <c r="G1780" i="9"/>
  <c r="F1780" i="9"/>
  <c r="E1780" i="9"/>
  <c r="G1779" i="9"/>
  <c r="F1779" i="9"/>
  <c r="E1779" i="9"/>
  <c r="G1778" i="9"/>
  <c r="F1778" i="9"/>
  <c r="E1778" i="9"/>
  <c r="G1777" i="9"/>
  <c r="F1777" i="9"/>
  <c r="E1777" i="9"/>
  <c r="G1776" i="9"/>
  <c r="F1776" i="9"/>
  <c r="E1776" i="9"/>
  <c r="G1775" i="9"/>
  <c r="F1775" i="9"/>
  <c r="E1775" i="9"/>
  <c r="G1774" i="9"/>
  <c r="F1774" i="9"/>
  <c r="E1774" i="9"/>
  <c r="G1773" i="9"/>
  <c r="F1773" i="9"/>
  <c r="E1773" i="9"/>
  <c r="G1772" i="9"/>
  <c r="F1772" i="9"/>
  <c r="E1772" i="9"/>
  <c r="G1771" i="9"/>
  <c r="F1771" i="9"/>
  <c r="E1771" i="9"/>
  <c r="G1770" i="9"/>
  <c r="F1770" i="9"/>
  <c r="E1770" i="9"/>
  <c r="G1769" i="9"/>
  <c r="F1769" i="9"/>
  <c r="E1769" i="9"/>
  <c r="G1768" i="9"/>
  <c r="F1768" i="9"/>
  <c r="E1768" i="9"/>
  <c r="G1767" i="9"/>
  <c r="F1767" i="9"/>
  <c r="E1767" i="9"/>
  <c r="G1766" i="9"/>
  <c r="F1766" i="9"/>
  <c r="E1766" i="9"/>
  <c r="G1765" i="9"/>
  <c r="F1765" i="9"/>
  <c r="E1765" i="9"/>
  <c r="G1764" i="9"/>
  <c r="F1764" i="9"/>
  <c r="E1764" i="9"/>
  <c r="G1763" i="9"/>
  <c r="F1763" i="9"/>
  <c r="E1763" i="9"/>
  <c r="G1762" i="9"/>
  <c r="F1762" i="9"/>
  <c r="E1762" i="9"/>
  <c r="G1761" i="9"/>
  <c r="F1761" i="9"/>
  <c r="E1761" i="9"/>
  <c r="G1760" i="9"/>
  <c r="F1760" i="9"/>
  <c r="E1760" i="9"/>
  <c r="G1759" i="9"/>
  <c r="F1759" i="9"/>
  <c r="E1759" i="9"/>
  <c r="G1758" i="9"/>
  <c r="F1758" i="9"/>
  <c r="E1758" i="9"/>
  <c r="G1757" i="9"/>
  <c r="F1757" i="9"/>
  <c r="E1757" i="9"/>
  <c r="G1756" i="9"/>
  <c r="F1756" i="9"/>
  <c r="E1756" i="9"/>
  <c r="G1755" i="9"/>
  <c r="F1755" i="9"/>
  <c r="E1755" i="9"/>
  <c r="G1754" i="9"/>
  <c r="F1754" i="9"/>
  <c r="E1754" i="9"/>
  <c r="G1753" i="9"/>
  <c r="F1753" i="9"/>
  <c r="E1753" i="9"/>
  <c r="G1752" i="9"/>
  <c r="F1752" i="9"/>
  <c r="E1752" i="9"/>
  <c r="G1751" i="9"/>
  <c r="F1751" i="9"/>
  <c r="E1751" i="9"/>
  <c r="G1750" i="9"/>
  <c r="F1750" i="9"/>
  <c r="E1750" i="9"/>
  <c r="G1749" i="9"/>
  <c r="F1749" i="9"/>
  <c r="E1749" i="9"/>
  <c r="G1748" i="9"/>
  <c r="F1748" i="9"/>
  <c r="E1748" i="9"/>
  <c r="G1747" i="9"/>
  <c r="F1747" i="9"/>
  <c r="E1747" i="9"/>
  <c r="G1746" i="9"/>
  <c r="F1746" i="9"/>
  <c r="E1746" i="9"/>
  <c r="G1745" i="9"/>
  <c r="F1745" i="9"/>
  <c r="E1745" i="9"/>
  <c r="G1744" i="9"/>
  <c r="F1744" i="9"/>
  <c r="E1744" i="9"/>
  <c r="G1743" i="9"/>
  <c r="F1743" i="9"/>
  <c r="E1743" i="9"/>
  <c r="G1742" i="9"/>
  <c r="F1742" i="9"/>
  <c r="E1742" i="9"/>
  <c r="G1741" i="9"/>
  <c r="F1741" i="9"/>
  <c r="E1741" i="9"/>
  <c r="G1740" i="9"/>
  <c r="F1740" i="9"/>
  <c r="E1740" i="9"/>
  <c r="G1739" i="9"/>
  <c r="F1739" i="9"/>
  <c r="E1739" i="9"/>
  <c r="G1738" i="9"/>
  <c r="F1738" i="9"/>
  <c r="E1738" i="9"/>
  <c r="G1737" i="9"/>
  <c r="F1737" i="9"/>
  <c r="E1737" i="9"/>
  <c r="G1736" i="9"/>
  <c r="F1736" i="9"/>
  <c r="E1736" i="9"/>
  <c r="G1735" i="9"/>
  <c r="F1735" i="9"/>
  <c r="E1735" i="9"/>
  <c r="G1734" i="9"/>
  <c r="F1734" i="9"/>
  <c r="E1734" i="9"/>
  <c r="G1733" i="9"/>
  <c r="F1733" i="9"/>
  <c r="E1733" i="9"/>
  <c r="G1732" i="9"/>
  <c r="F1732" i="9"/>
  <c r="E1732" i="9"/>
  <c r="G1731" i="9"/>
  <c r="F1731" i="9"/>
  <c r="E1731" i="9"/>
  <c r="G1730" i="9"/>
  <c r="F1730" i="9"/>
  <c r="E1730" i="9"/>
  <c r="G1729" i="9"/>
  <c r="F1729" i="9"/>
  <c r="E1729" i="9"/>
  <c r="G1728" i="9"/>
  <c r="F1728" i="9"/>
  <c r="E1728" i="9"/>
  <c r="G1727" i="9"/>
  <c r="F1727" i="9"/>
  <c r="E1727" i="9"/>
  <c r="G1726" i="9"/>
  <c r="F1726" i="9"/>
  <c r="E1726" i="9"/>
  <c r="G1725" i="9"/>
  <c r="F1725" i="9"/>
  <c r="E1725" i="9"/>
  <c r="G1724" i="9"/>
  <c r="F1724" i="9"/>
  <c r="E1724" i="9"/>
  <c r="G1723" i="9"/>
  <c r="F1723" i="9"/>
  <c r="E1723" i="9"/>
  <c r="G1722" i="9"/>
  <c r="F1722" i="9"/>
  <c r="E1722" i="9"/>
  <c r="G1721" i="9"/>
  <c r="F1721" i="9"/>
  <c r="E1721" i="9"/>
  <c r="G1720" i="9"/>
  <c r="F1720" i="9"/>
  <c r="E1720" i="9"/>
  <c r="G1719" i="9"/>
  <c r="F1719" i="9"/>
  <c r="E1719" i="9"/>
  <c r="G1718" i="9"/>
  <c r="F1718" i="9"/>
  <c r="E1718" i="9"/>
  <c r="G1717" i="9"/>
  <c r="F1717" i="9"/>
  <c r="E1717" i="9"/>
  <c r="G1716" i="9"/>
  <c r="F1716" i="9"/>
  <c r="E1716" i="9"/>
  <c r="G1715" i="9"/>
  <c r="F1715" i="9"/>
  <c r="E1715" i="9"/>
  <c r="G1714" i="9"/>
  <c r="F1714" i="9"/>
  <c r="E1714" i="9"/>
  <c r="G1713" i="9"/>
  <c r="F1713" i="9"/>
  <c r="E1713" i="9"/>
  <c r="G1712" i="9"/>
  <c r="F1712" i="9"/>
  <c r="E1712" i="9"/>
  <c r="G1711" i="9"/>
  <c r="F1711" i="9"/>
  <c r="E1711" i="9"/>
  <c r="G1710" i="9"/>
  <c r="F1710" i="9"/>
  <c r="E1710" i="9"/>
  <c r="G1709" i="9"/>
  <c r="F1709" i="9"/>
  <c r="E1709" i="9"/>
  <c r="G1708" i="9"/>
  <c r="F1708" i="9"/>
  <c r="E1708" i="9"/>
  <c r="G1707" i="9"/>
  <c r="F1707" i="9"/>
  <c r="E1707" i="9"/>
  <c r="G1706" i="9"/>
  <c r="F1706" i="9"/>
  <c r="E1706" i="9"/>
  <c r="G1705" i="9"/>
  <c r="F1705" i="9"/>
  <c r="E1705" i="9"/>
  <c r="G1704" i="9"/>
  <c r="F1704" i="9"/>
  <c r="E1704" i="9"/>
  <c r="G1703" i="9"/>
  <c r="F1703" i="9"/>
  <c r="E1703" i="9"/>
  <c r="G1702" i="9"/>
  <c r="F1702" i="9"/>
  <c r="E1702" i="9"/>
  <c r="G1701" i="9"/>
  <c r="F1701" i="9"/>
  <c r="E1701" i="9"/>
  <c r="G1700" i="9"/>
  <c r="F1700" i="9"/>
  <c r="E1700" i="9"/>
  <c r="G1699" i="9"/>
  <c r="F1699" i="9"/>
  <c r="E1699" i="9"/>
  <c r="G1698" i="9"/>
  <c r="F1698" i="9"/>
  <c r="E1698" i="9"/>
  <c r="G1697" i="9"/>
  <c r="F1697" i="9"/>
  <c r="E1697" i="9"/>
  <c r="G1696" i="9"/>
  <c r="F1696" i="9"/>
  <c r="E1696" i="9"/>
  <c r="G1695" i="9"/>
  <c r="F1695" i="9"/>
  <c r="E1695" i="9"/>
  <c r="G1694" i="9"/>
  <c r="F1694" i="9"/>
  <c r="E1694" i="9"/>
  <c r="G1693" i="9"/>
  <c r="F1693" i="9"/>
  <c r="E1693" i="9"/>
  <c r="G1692" i="9"/>
  <c r="F1692" i="9"/>
  <c r="E1692" i="9"/>
  <c r="G1691" i="9"/>
  <c r="F1691" i="9"/>
  <c r="E1691" i="9"/>
  <c r="G1690" i="9"/>
  <c r="F1690" i="9"/>
  <c r="E1690" i="9"/>
  <c r="G1689" i="9"/>
  <c r="F1689" i="9"/>
  <c r="E1689" i="9"/>
  <c r="G1688" i="9"/>
  <c r="F1688" i="9"/>
  <c r="E1688" i="9"/>
  <c r="G1687" i="9"/>
  <c r="F1687" i="9"/>
  <c r="E1687" i="9"/>
  <c r="G1686" i="9"/>
  <c r="F1686" i="9"/>
  <c r="E1686" i="9"/>
  <c r="G1685" i="9"/>
  <c r="F1685" i="9"/>
  <c r="E1685" i="9"/>
  <c r="G1684" i="9"/>
  <c r="F1684" i="9"/>
  <c r="E1684" i="9"/>
  <c r="G1683" i="9"/>
  <c r="F1683" i="9"/>
  <c r="E1683" i="9"/>
  <c r="G1682" i="9"/>
  <c r="F1682" i="9"/>
  <c r="E1682" i="9"/>
  <c r="G1681" i="9"/>
  <c r="F1681" i="9"/>
  <c r="E1681" i="9"/>
  <c r="G1680" i="9"/>
  <c r="F1680" i="9"/>
  <c r="E1680" i="9"/>
  <c r="G1679" i="9"/>
  <c r="F1679" i="9"/>
  <c r="E1679" i="9"/>
  <c r="G1678" i="9"/>
  <c r="F1678" i="9"/>
  <c r="E1678" i="9"/>
  <c r="G1677" i="9"/>
  <c r="F1677" i="9"/>
  <c r="E1677" i="9"/>
  <c r="G1676" i="9"/>
  <c r="F1676" i="9"/>
  <c r="E1676" i="9"/>
  <c r="G1675" i="9"/>
  <c r="F1675" i="9"/>
  <c r="E1675" i="9"/>
  <c r="G1674" i="9"/>
  <c r="F1674" i="9"/>
  <c r="E1674" i="9"/>
  <c r="G1673" i="9"/>
  <c r="F1673" i="9"/>
  <c r="E1673" i="9"/>
  <c r="G1672" i="9"/>
  <c r="F1672" i="9"/>
  <c r="E1672" i="9"/>
  <c r="G1671" i="9"/>
  <c r="F1671" i="9"/>
  <c r="E1671" i="9"/>
  <c r="G1670" i="9"/>
  <c r="F1670" i="9"/>
  <c r="E1670" i="9"/>
  <c r="G1669" i="9"/>
  <c r="F1669" i="9"/>
  <c r="E1669" i="9"/>
  <c r="G1668" i="9"/>
  <c r="F1668" i="9"/>
  <c r="E1668" i="9"/>
  <c r="G1667" i="9"/>
  <c r="F1667" i="9"/>
  <c r="E1667" i="9"/>
  <c r="G1666" i="9"/>
  <c r="F1666" i="9"/>
  <c r="E1666" i="9"/>
  <c r="G1665" i="9"/>
  <c r="F1665" i="9"/>
  <c r="E1665" i="9"/>
  <c r="G1664" i="9"/>
  <c r="F1664" i="9"/>
  <c r="E1664" i="9"/>
  <c r="G1663" i="9"/>
  <c r="F1663" i="9"/>
  <c r="E1663" i="9"/>
  <c r="G1662" i="9"/>
  <c r="F1662" i="9"/>
  <c r="E1662" i="9"/>
  <c r="G1661" i="9"/>
  <c r="F1661" i="9"/>
  <c r="E1661" i="9"/>
  <c r="G1660" i="9"/>
  <c r="F1660" i="9"/>
  <c r="E1660" i="9"/>
  <c r="G1659" i="9"/>
  <c r="F1659" i="9"/>
  <c r="E1659" i="9"/>
  <c r="G1658" i="9"/>
  <c r="F1658" i="9"/>
  <c r="E1658" i="9"/>
  <c r="G1657" i="9"/>
  <c r="F1657" i="9"/>
  <c r="E1657" i="9"/>
  <c r="G1656" i="9"/>
  <c r="F1656" i="9"/>
  <c r="E1656" i="9"/>
  <c r="G1655" i="9"/>
  <c r="F1655" i="9"/>
  <c r="E1655" i="9"/>
  <c r="G1654" i="9"/>
  <c r="F1654" i="9"/>
  <c r="E1654" i="9"/>
  <c r="G1653" i="9"/>
  <c r="F1653" i="9"/>
  <c r="E1653" i="9"/>
  <c r="G1652" i="9"/>
  <c r="F1652" i="9"/>
  <c r="E1652" i="9"/>
  <c r="G1651" i="9"/>
  <c r="F1651" i="9"/>
  <c r="E1651" i="9"/>
  <c r="G1650" i="9"/>
  <c r="F1650" i="9"/>
  <c r="E1650" i="9"/>
  <c r="G1649" i="9"/>
  <c r="F1649" i="9"/>
  <c r="E1649" i="9"/>
  <c r="G1648" i="9"/>
  <c r="F1648" i="9"/>
  <c r="E1648" i="9"/>
  <c r="G1647" i="9"/>
  <c r="F1647" i="9"/>
  <c r="E1647" i="9"/>
  <c r="G1646" i="9"/>
  <c r="F1646" i="9"/>
  <c r="E1646" i="9"/>
  <c r="G1645" i="9"/>
  <c r="F1645" i="9"/>
  <c r="E1645" i="9"/>
  <c r="G1644" i="9"/>
  <c r="F1644" i="9"/>
  <c r="E1644" i="9"/>
  <c r="G1643" i="9"/>
  <c r="F1643" i="9"/>
  <c r="E1643" i="9"/>
  <c r="G1642" i="9"/>
  <c r="F1642" i="9"/>
  <c r="E1642" i="9"/>
  <c r="G1641" i="9"/>
  <c r="F1641" i="9"/>
  <c r="E1641" i="9"/>
  <c r="G1640" i="9"/>
  <c r="F1640" i="9"/>
  <c r="E1640" i="9"/>
  <c r="G1639" i="9"/>
  <c r="F1639" i="9"/>
  <c r="E1639" i="9"/>
  <c r="G1638" i="9"/>
  <c r="F1638" i="9"/>
  <c r="E1638" i="9"/>
  <c r="G1637" i="9"/>
  <c r="F1637" i="9"/>
  <c r="E1637" i="9"/>
  <c r="G1636" i="9"/>
  <c r="F1636" i="9"/>
  <c r="E1636" i="9"/>
  <c r="G1635" i="9"/>
  <c r="F1635" i="9"/>
  <c r="E1635" i="9"/>
  <c r="G1634" i="9"/>
  <c r="F1634" i="9"/>
  <c r="E1634" i="9"/>
  <c r="G1633" i="9"/>
  <c r="F1633" i="9"/>
  <c r="E1633" i="9"/>
  <c r="G1632" i="9"/>
  <c r="F1632" i="9"/>
  <c r="E1632" i="9"/>
  <c r="G1631" i="9"/>
  <c r="F1631" i="9"/>
  <c r="E1631" i="9"/>
  <c r="G1630" i="9"/>
  <c r="F1630" i="9"/>
  <c r="E1630" i="9"/>
  <c r="G1629" i="9"/>
  <c r="F1629" i="9"/>
  <c r="E1629" i="9"/>
  <c r="G1628" i="9"/>
  <c r="F1628" i="9"/>
  <c r="E1628" i="9"/>
  <c r="G1627" i="9"/>
  <c r="F1627" i="9"/>
  <c r="E1627" i="9"/>
  <c r="G1626" i="9"/>
  <c r="F1626" i="9"/>
  <c r="E1626" i="9"/>
  <c r="G1625" i="9"/>
  <c r="F1625" i="9"/>
  <c r="E1625" i="9"/>
  <c r="G1624" i="9"/>
  <c r="F1624" i="9"/>
  <c r="E1624" i="9"/>
  <c r="G1623" i="9"/>
  <c r="F1623" i="9"/>
  <c r="E1623" i="9"/>
  <c r="G1622" i="9"/>
  <c r="F1622" i="9"/>
  <c r="E1622" i="9"/>
  <c r="G1621" i="9"/>
  <c r="F1621" i="9"/>
  <c r="E1621" i="9"/>
  <c r="G1620" i="9"/>
  <c r="F1620" i="9"/>
  <c r="E1620" i="9"/>
  <c r="G1619" i="9"/>
  <c r="F1619" i="9"/>
  <c r="E1619" i="9"/>
  <c r="G1618" i="9"/>
  <c r="F1618" i="9"/>
  <c r="E1618" i="9"/>
  <c r="G1617" i="9"/>
  <c r="F1617" i="9"/>
  <c r="E1617" i="9"/>
  <c r="G1616" i="9"/>
  <c r="F1616" i="9"/>
  <c r="E1616" i="9"/>
  <c r="G1615" i="9"/>
  <c r="F1615" i="9"/>
  <c r="E1615" i="9"/>
  <c r="G1614" i="9"/>
  <c r="F1614" i="9"/>
  <c r="E1614" i="9"/>
  <c r="G1613" i="9"/>
  <c r="F1613" i="9"/>
  <c r="E1613" i="9"/>
  <c r="G1612" i="9"/>
  <c r="F1612" i="9"/>
  <c r="E1612" i="9"/>
  <c r="G1611" i="9"/>
  <c r="F1611" i="9"/>
  <c r="E1611" i="9"/>
  <c r="G1610" i="9"/>
  <c r="F1610" i="9"/>
  <c r="E1610" i="9"/>
  <c r="G1609" i="9"/>
  <c r="F1609" i="9"/>
  <c r="E1609" i="9"/>
  <c r="G1608" i="9"/>
  <c r="F1608" i="9"/>
  <c r="E1608" i="9"/>
  <c r="G1607" i="9"/>
  <c r="F1607" i="9"/>
  <c r="E1607" i="9"/>
  <c r="G1606" i="9"/>
  <c r="F1606" i="9"/>
  <c r="E1606" i="9"/>
  <c r="G1605" i="9"/>
  <c r="F1605" i="9"/>
  <c r="E1605" i="9"/>
  <c r="G1604" i="9"/>
  <c r="F1604" i="9"/>
  <c r="E1604" i="9"/>
  <c r="G1603" i="9"/>
  <c r="F1603" i="9"/>
  <c r="E1603" i="9"/>
  <c r="G1602" i="9"/>
  <c r="F1602" i="9"/>
  <c r="E1602" i="9"/>
  <c r="G1601" i="9"/>
  <c r="F1601" i="9"/>
  <c r="E1601" i="9"/>
  <c r="G1600" i="9"/>
  <c r="F1600" i="9"/>
  <c r="E1600" i="9"/>
  <c r="G1599" i="9"/>
  <c r="F1599" i="9"/>
  <c r="E1599" i="9"/>
  <c r="G1598" i="9"/>
  <c r="F1598" i="9"/>
  <c r="E1598" i="9"/>
  <c r="G1597" i="9"/>
  <c r="F1597" i="9"/>
  <c r="E1597" i="9"/>
  <c r="G1596" i="9"/>
  <c r="F1596" i="9"/>
  <c r="E1596" i="9"/>
  <c r="G1595" i="9"/>
  <c r="F1595" i="9"/>
  <c r="E1595" i="9"/>
  <c r="G1594" i="9"/>
  <c r="F1594" i="9"/>
  <c r="E1594" i="9"/>
  <c r="G1593" i="9"/>
  <c r="F1593" i="9"/>
  <c r="E1593" i="9"/>
  <c r="G1592" i="9"/>
  <c r="F1592" i="9"/>
  <c r="E1592" i="9"/>
  <c r="G1591" i="9"/>
  <c r="F1591" i="9"/>
  <c r="E1591" i="9"/>
  <c r="G1590" i="9"/>
  <c r="F1590" i="9"/>
  <c r="E1590" i="9"/>
  <c r="G1589" i="9"/>
  <c r="F1589" i="9"/>
  <c r="E1589" i="9"/>
  <c r="G1588" i="9"/>
  <c r="F1588" i="9"/>
  <c r="E1588" i="9"/>
  <c r="G1587" i="9"/>
  <c r="F1587" i="9"/>
  <c r="E1587" i="9"/>
  <c r="G1586" i="9"/>
  <c r="F1586" i="9"/>
  <c r="E1586" i="9"/>
  <c r="G1585" i="9"/>
  <c r="F1585" i="9"/>
  <c r="E1585" i="9"/>
  <c r="G1584" i="9"/>
  <c r="F1584" i="9"/>
  <c r="E1584" i="9"/>
  <c r="G1583" i="9"/>
  <c r="F1583" i="9"/>
  <c r="E1583" i="9"/>
  <c r="G1582" i="9"/>
  <c r="F1582" i="9"/>
  <c r="E1582" i="9"/>
  <c r="G1581" i="9"/>
  <c r="F1581" i="9"/>
  <c r="E1581" i="9"/>
  <c r="G1580" i="9"/>
  <c r="F1580" i="9"/>
  <c r="E1580" i="9"/>
  <c r="G1579" i="9"/>
  <c r="F1579" i="9"/>
  <c r="E1579" i="9"/>
  <c r="G1578" i="9"/>
  <c r="F1578" i="9"/>
  <c r="E1578" i="9"/>
  <c r="G1577" i="9"/>
  <c r="F1577" i="9"/>
  <c r="E1577" i="9"/>
  <c r="G1576" i="9"/>
  <c r="F1576" i="9"/>
  <c r="E1576" i="9"/>
  <c r="G1575" i="9"/>
  <c r="F1575" i="9"/>
  <c r="E1575" i="9"/>
  <c r="G1574" i="9"/>
  <c r="F1574" i="9"/>
  <c r="E1574" i="9"/>
  <c r="G1573" i="9"/>
  <c r="F1573" i="9"/>
  <c r="E1573" i="9"/>
  <c r="G1572" i="9"/>
  <c r="F1572" i="9"/>
  <c r="E1572" i="9"/>
  <c r="G1571" i="9"/>
  <c r="F1571" i="9"/>
  <c r="E1571" i="9"/>
  <c r="G1570" i="9"/>
  <c r="F1570" i="9"/>
  <c r="E1570" i="9"/>
  <c r="G1569" i="9"/>
  <c r="F1569" i="9"/>
  <c r="E1569" i="9"/>
  <c r="G1568" i="9"/>
  <c r="F1568" i="9"/>
  <c r="E1568" i="9"/>
  <c r="G1567" i="9"/>
  <c r="F1567" i="9"/>
  <c r="E1567" i="9"/>
  <c r="G1566" i="9"/>
  <c r="F1566" i="9"/>
  <c r="E1566" i="9"/>
  <c r="G1565" i="9"/>
  <c r="F1565" i="9"/>
  <c r="E1565" i="9"/>
  <c r="G1564" i="9"/>
  <c r="F1564" i="9"/>
  <c r="E1564" i="9"/>
  <c r="G1563" i="9"/>
  <c r="F1563" i="9"/>
  <c r="E1563" i="9"/>
  <c r="G1562" i="9"/>
  <c r="F1562" i="9"/>
  <c r="E1562" i="9"/>
  <c r="G1561" i="9"/>
  <c r="F1561" i="9"/>
  <c r="E1561" i="9"/>
  <c r="G1560" i="9"/>
  <c r="F1560" i="9"/>
  <c r="E1560" i="9"/>
  <c r="G1559" i="9"/>
  <c r="F1559" i="9"/>
  <c r="E1559" i="9"/>
  <c r="G1558" i="9"/>
  <c r="F1558" i="9"/>
  <c r="E1558" i="9"/>
  <c r="G1557" i="9"/>
  <c r="F1557" i="9"/>
  <c r="E1557" i="9"/>
  <c r="G1556" i="9"/>
  <c r="F1556" i="9"/>
  <c r="E1556" i="9"/>
  <c r="G1555" i="9"/>
  <c r="F1555" i="9"/>
  <c r="E1555" i="9"/>
  <c r="G1554" i="9"/>
  <c r="F1554" i="9"/>
  <c r="E1554" i="9"/>
  <c r="G1553" i="9"/>
  <c r="F1553" i="9"/>
  <c r="E1553" i="9"/>
  <c r="G1552" i="9"/>
  <c r="F1552" i="9"/>
  <c r="E1552" i="9"/>
  <c r="G1551" i="9"/>
  <c r="F1551" i="9"/>
  <c r="E1551" i="9"/>
  <c r="G1550" i="9"/>
  <c r="F1550" i="9"/>
  <c r="E1550" i="9"/>
  <c r="G1549" i="9"/>
  <c r="F1549" i="9"/>
  <c r="E1549" i="9"/>
  <c r="G1548" i="9"/>
  <c r="F1548" i="9"/>
  <c r="E1548" i="9"/>
  <c r="G1547" i="9"/>
  <c r="F1547" i="9"/>
  <c r="E1547" i="9"/>
  <c r="G1546" i="9"/>
  <c r="F1546" i="9"/>
  <c r="E1546" i="9"/>
  <c r="G1545" i="9"/>
  <c r="F1545" i="9"/>
  <c r="E1545" i="9"/>
  <c r="G1544" i="9"/>
  <c r="F1544" i="9"/>
  <c r="E1544" i="9"/>
  <c r="G1543" i="9"/>
  <c r="F1543" i="9"/>
  <c r="E1543" i="9"/>
  <c r="G1542" i="9"/>
  <c r="F1542" i="9"/>
  <c r="E1542" i="9"/>
  <c r="G1541" i="9"/>
  <c r="F1541" i="9"/>
  <c r="E1541" i="9"/>
  <c r="G1540" i="9"/>
  <c r="F1540" i="9"/>
  <c r="E1540" i="9"/>
  <c r="G1539" i="9"/>
  <c r="F1539" i="9"/>
  <c r="E1539" i="9"/>
  <c r="G1538" i="9"/>
  <c r="F1538" i="9"/>
  <c r="E1538" i="9"/>
  <c r="G1537" i="9"/>
  <c r="F1537" i="9"/>
  <c r="E1537" i="9"/>
  <c r="G1536" i="9"/>
  <c r="F1536" i="9"/>
  <c r="E1536" i="9"/>
  <c r="G1535" i="9"/>
  <c r="F1535" i="9"/>
  <c r="E1535" i="9"/>
  <c r="G1534" i="9"/>
  <c r="F1534" i="9"/>
  <c r="E1534" i="9"/>
  <c r="G1533" i="9"/>
  <c r="F1533" i="9"/>
  <c r="E1533" i="9"/>
  <c r="G1532" i="9"/>
  <c r="F1532" i="9"/>
  <c r="E1532" i="9"/>
  <c r="G1531" i="9"/>
  <c r="F1531" i="9"/>
  <c r="E1531" i="9"/>
  <c r="G1530" i="9"/>
  <c r="F1530" i="9"/>
  <c r="E1530" i="9"/>
  <c r="G1529" i="9"/>
  <c r="F1529" i="9"/>
  <c r="E1529" i="9"/>
  <c r="G1528" i="9"/>
  <c r="F1528" i="9"/>
  <c r="E1528" i="9"/>
  <c r="G1527" i="9"/>
  <c r="F1527" i="9"/>
  <c r="E1527" i="9"/>
  <c r="G1526" i="9"/>
  <c r="F1526" i="9"/>
  <c r="E1526" i="9"/>
  <c r="G1525" i="9"/>
  <c r="F1525" i="9"/>
  <c r="E1525" i="9"/>
  <c r="G1524" i="9"/>
  <c r="F1524" i="9"/>
  <c r="E1524" i="9"/>
  <c r="G1523" i="9"/>
  <c r="F1523" i="9"/>
  <c r="E1523" i="9"/>
  <c r="G1522" i="9"/>
  <c r="F1522" i="9"/>
  <c r="E1522" i="9"/>
  <c r="G1521" i="9"/>
  <c r="F1521" i="9"/>
  <c r="E1521" i="9"/>
  <c r="G1520" i="9"/>
  <c r="F1520" i="9"/>
  <c r="E1520" i="9"/>
  <c r="G1519" i="9"/>
  <c r="F1519" i="9"/>
  <c r="E1519" i="9"/>
  <c r="G1518" i="9"/>
  <c r="F1518" i="9"/>
  <c r="E1518" i="9"/>
  <c r="G1517" i="9"/>
  <c r="F1517" i="9"/>
  <c r="E1517" i="9"/>
  <c r="G1516" i="9"/>
  <c r="F1516" i="9"/>
  <c r="E1516" i="9"/>
  <c r="G1515" i="9"/>
  <c r="F1515" i="9"/>
  <c r="E1515" i="9"/>
  <c r="G1514" i="9"/>
  <c r="F1514" i="9"/>
  <c r="E1514" i="9"/>
  <c r="G1513" i="9"/>
  <c r="F1513" i="9"/>
  <c r="E1513" i="9"/>
  <c r="G1512" i="9"/>
  <c r="F1512" i="9"/>
  <c r="E1512" i="9"/>
  <c r="G1511" i="9"/>
  <c r="F1511" i="9"/>
  <c r="E1511" i="9"/>
  <c r="G1510" i="9"/>
  <c r="F1510" i="9"/>
  <c r="E1510" i="9"/>
  <c r="G1509" i="9"/>
  <c r="F1509" i="9"/>
  <c r="E1509" i="9"/>
  <c r="G1508" i="9"/>
  <c r="F1508" i="9"/>
  <c r="E1508" i="9"/>
  <c r="G1507" i="9"/>
  <c r="F1507" i="9"/>
  <c r="E1507" i="9"/>
  <c r="G1506" i="9"/>
  <c r="F1506" i="9"/>
  <c r="E1506" i="9"/>
  <c r="G1505" i="9"/>
  <c r="F1505" i="9"/>
  <c r="E1505" i="9"/>
  <c r="G1504" i="9"/>
  <c r="F1504" i="9"/>
  <c r="E1504" i="9"/>
  <c r="G1503" i="9"/>
  <c r="F1503" i="9"/>
  <c r="E1503" i="9"/>
  <c r="G1502" i="9"/>
  <c r="F1502" i="9"/>
  <c r="E1502" i="9"/>
  <c r="G1501" i="9"/>
  <c r="F1501" i="9"/>
  <c r="E1501" i="9"/>
  <c r="G1500" i="9"/>
  <c r="F1500" i="9"/>
  <c r="E1500" i="9"/>
  <c r="G1499" i="9"/>
  <c r="F1499" i="9"/>
  <c r="E1499" i="9"/>
  <c r="G1498" i="9"/>
  <c r="F1498" i="9"/>
  <c r="E1498" i="9"/>
  <c r="G1497" i="9"/>
  <c r="F1497" i="9"/>
  <c r="E1497" i="9"/>
  <c r="G1496" i="9"/>
  <c r="F1496" i="9"/>
  <c r="E1496" i="9"/>
  <c r="G1495" i="9"/>
  <c r="F1495" i="9"/>
  <c r="E1495" i="9"/>
  <c r="G1494" i="9"/>
  <c r="F1494" i="9"/>
  <c r="E1494" i="9"/>
  <c r="G1493" i="9"/>
  <c r="F1493" i="9"/>
  <c r="E1493" i="9"/>
  <c r="G1492" i="9"/>
  <c r="F1492" i="9"/>
  <c r="E1492" i="9"/>
  <c r="G1491" i="9"/>
  <c r="F1491" i="9"/>
  <c r="E1491" i="9"/>
  <c r="G1490" i="9"/>
  <c r="F1490" i="9"/>
  <c r="E1490" i="9"/>
  <c r="G1489" i="9"/>
  <c r="F1489" i="9"/>
  <c r="E1489" i="9"/>
  <c r="G1488" i="9"/>
  <c r="F1488" i="9"/>
  <c r="E1488" i="9"/>
  <c r="G1487" i="9"/>
  <c r="F1487" i="9"/>
  <c r="E1487" i="9"/>
  <c r="G1486" i="9"/>
  <c r="F1486" i="9"/>
  <c r="E1486" i="9"/>
  <c r="G1485" i="9"/>
  <c r="F1485" i="9"/>
  <c r="E1485" i="9"/>
  <c r="G1484" i="9"/>
  <c r="F1484" i="9"/>
  <c r="E1484" i="9"/>
  <c r="G1483" i="9"/>
  <c r="F1483" i="9"/>
  <c r="E1483" i="9"/>
  <c r="G1482" i="9"/>
  <c r="F1482" i="9"/>
  <c r="E1482" i="9"/>
  <c r="G1481" i="9"/>
  <c r="F1481" i="9"/>
  <c r="E1481" i="9"/>
  <c r="G1480" i="9"/>
  <c r="F1480" i="9"/>
  <c r="E1480" i="9"/>
  <c r="G1479" i="9"/>
  <c r="F1479" i="9"/>
  <c r="E1479" i="9"/>
  <c r="G1478" i="9"/>
  <c r="F1478" i="9"/>
  <c r="E1478" i="9"/>
  <c r="G1477" i="9"/>
  <c r="F1477" i="9"/>
  <c r="E1477" i="9"/>
  <c r="G1476" i="9"/>
  <c r="F1476" i="9"/>
  <c r="E1476" i="9"/>
  <c r="G1475" i="9"/>
  <c r="F1475" i="9"/>
  <c r="E1475" i="9"/>
  <c r="G1474" i="9"/>
  <c r="F1474" i="9"/>
  <c r="E1474" i="9"/>
  <c r="G1473" i="9"/>
  <c r="F1473" i="9"/>
  <c r="E1473" i="9"/>
  <c r="G1472" i="9"/>
  <c r="F1472" i="9"/>
  <c r="E1472" i="9"/>
  <c r="G1471" i="9"/>
  <c r="F1471" i="9"/>
  <c r="E1471" i="9"/>
  <c r="G1470" i="9"/>
  <c r="F1470" i="9"/>
  <c r="E1470" i="9"/>
  <c r="G1469" i="9"/>
  <c r="F1469" i="9"/>
  <c r="E1469" i="9"/>
  <c r="G1468" i="9"/>
  <c r="F1468" i="9"/>
  <c r="E1468" i="9"/>
  <c r="G1467" i="9"/>
  <c r="F1467" i="9"/>
  <c r="E1467" i="9"/>
  <c r="G1466" i="9"/>
  <c r="F1466" i="9"/>
  <c r="E1466" i="9"/>
  <c r="G1465" i="9"/>
  <c r="F1465" i="9"/>
  <c r="E1465" i="9"/>
  <c r="G1464" i="9"/>
  <c r="F1464" i="9"/>
  <c r="E1464" i="9"/>
  <c r="G1463" i="9"/>
  <c r="F1463" i="9"/>
  <c r="E1463" i="9"/>
  <c r="G1462" i="9"/>
  <c r="F1462" i="9"/>
  <c r="E1462" i="9"/>
  <c r="G1461" i="9"/>
  <c r="F1461" i="9"/>
  <c r="E1461" i="9"/>
  <c r="G1460" i="9"/>
  <c r="F1460" i="9"/>
  <c r="E1460" i="9"/>
  <c r="G1459" i="9"/>
  <c r="F1459" i="9"/>
  <c r="E1459" i="9"/>
  <c r="G1458" i="9"/>
  <c r="F1458" i="9"/>
  <c r="E1458" i="9"/>
  <c r="G1457" i="9"/>
  <c r="F1457" i="9"/>
  <c r="E1457" i="9"/>
  <c r="G1456" i="9"/>
  <c r="F1456" i="9"/>
  <c r="E1456" i="9"/>
  <c r="G1455" i="9"/>
  <c r="F1455" i="9"/>
  <c r="E1455" i="9"/>
  <c r="G1454" i="9"/>
  <c r="F1454" i="9"/>
  <c r="E1454" i="9"/>
  <c r="G1453" i="9"/>
  <c r="F1453" i="9"/>
  <c r="E1453" i="9"/>
  <c r="G1452" i="9"/>
  <c r="F1452" i="9"/>
  <c r="E1452" i="9"/>
  <c r="G1451" i="9"/>
  <c r="F1451" i="9"/>
  <c r="E1451" i="9"/>
  <c r="G1450" i="9"/>
  <c r="F1450" i="9"/>
  <c r="E1450" i="9"/>
  <c r="G1449" i="9"/>
  <c r="F1449" i="9"/>
  <c r="E1449" i="9"/>
  <c r="G1448" i="9"/>
  <c r="F1448" i="9"/>
  <c r="E1448" i="9"/>
  <c r="G1447" i="9"/>
  <c r="F1447" i="9"/>
  <c r="E1447" i="9"/>
  <c r="G1446" i="9"/>
  <c r="F1446" i="9"/>
  <c r="E1446" i="9"/>
  <c r="G1445" i="9"/>
  <c r="F1445" i="9"/>
  <c r="E1445" i="9"/>
  <c r="G1444" i="9"/>
  <c r="F1444" i="9"/>
  <c r="E1444" i="9"/>
  <c r="G1443" i="9"/>
  <c r="F1443" i="9"/>
  <c r="E1443" i="9"/>
  <c r="G1442" i="9"/>
  <c r="F1442" i="9"/>
  <c r="E1442" i="9"/>
  <c r="G1441" i="9"/>
  <c r="F1441" i="9"/>
  <c r="E1441" i="9"/>
  <c r="G1440" i="9"/>
  <c r="F1440" i="9"/>
  <c r="E1440" i="9"/>
  <c r="G1439" i="9"/>
  <c r="F1439" i="9"/>
  <c r="E1439" i="9"/>
  <c r="G1438" i="9"/>
  <c r="F1438" i="9"/>
  <c r="E1438" i="9"/>
  <c r="G1437" i="9"/>
  <c r="F1437" i="9"/>
  <c r="E1437" i="9"/>
  <c r="G1436" i="9"/>
  <c r="F1436" i="9"/>
  <c r="E1436" i="9"/>
  <c r="G1435" i="9"/>
  <c r="F1435" i="9"/>
  <c r="E1435" i="9"/>
  <c r="G1434" i="9"/>
  <c r="F1434" i="9"/>
  <c r="E1434" i="9"/>
  <c r="G1433" i="9"/>
  <c r="F1433" i="9"/>
  <c r="E1433" i="9"/>
  <c r="G1432" i="9"/>
  <c r="F1432" i="9"/>
  <c r="E1432" i="9"/>
  <c r="G1431" i="9"/>
  <c r="F1431" i="9"/>
  <c r="E1431" i="9"/>
  <c r="G1430" i="9"/>
  <c r="F1430" i="9"/>
  <c r="E1430" i="9"/>
  <c r="G1429" i="9"/>
  <c r="F1429" i="9"/>
  <c r="E1429" i="9"/>
  <c r="G1428" i="9"/>
  <c r="F1428" i="9"/>
  <c r="E1428" i="9"/>
  <c r="G1427" i="9"/>
  <c r="F1427" i="9"/>
  <c r="E1427" i="9"/>
  <c r="G1426" i="9"/>
  <c r="F1426" i="9"/>
  <c r="E1426" i="9"/>
  <c r="G1425" i="9"/>
  <c r="F1425" i="9"/>
  <c r="E1425" i="9"/>
  <c r="G1424" i="9"/>
  <c r="F1424" i="9"/>
  <c r="E1424" i="9"/>
  <c r="G1423" i="9"/>
  <c r="F1423" i="9"/>
  <c r="E1423" i="9"/>
  <c r="G1422" i="9"/>
  <c r="F1422" i="9"/>
  <c r="E1422" i="9"/>
  <c r="G1421" i="9"/>
  <c r="F1421" i="9"/>
  <c r="E1421" i="9"/>
  <c r="G1420" i="9"/>
  <c r="F1420" i="9"/>
  <c r="E1420" i="9"/>
  <c r="G1419" i="9"/>
  <c r="F1419" i="9"/>
  <c r="E1419" i="9"/>
  <c r="G1418" i="9"/>
  <c r="F1418" i="9"/>
  <c r="E1418" i="9"/>
  <c r="G1417" i="9"/>
  <c r="F1417" i="9"/>
  <c r="E1417" i="9"/>
  <c r="G1416" i="9"/>
  <c r="F1416" i="9"/>
  <c r="E1416" i="9"/>
  <c r="G1415" i="9"/>
  <c r="F1415" i="9"/>
  <c r="E1415" i="9"/>
  <c r="G1414" i="9"/>
  <c r="F1414" i="9"/>
  <c r="E1414" i="9"/>
  <c r="G1413" i="9"/>
  <c r="F1413" i="9"/>
  <c r="E1413" i="9"/>
  <c r="G1412" i="9"/>
  <c r="F1412" i="9"/>
  <c r="E1412" i="9"/>
  <c r="G1411" i="9"/>
  <c r="F1411" i="9"/>
  <c r="E1411" i="9"/>
  <c r="G1410" i="9"/>
  <c r="F1410" i="9"/>
  <c r="E1410" i="9"/>
  <c r="G1409" i="9"/>
  <c r="F1409" i="9"/>
  <c r="E1409" i="9"/>
  <c r="G1408" i="9"/>
  <c r="F1408" i="9"/>
  <c r="E1408" i="9"/>
  <c r="G1407" i="9"/>
  <c r="F1407" i="9"/>
  <c r="E1407" i="9"/>
  <c r="G1406" i="9"/>
  <c r="F1406" i="9"/>
  <c r="E1406" i="9"/>
  <c r="G1405" i="9"/>
  <c r="F1405" i="9"/>
  <c r="E1405" i="9"/>
  <c r="G1404" i="9"/>
  <c r="F1404" i="9"/>
  <c r="E1404" i="9"/>
  <c r="G1403" i="9"/>
  <c r="F1403" i="9"/>
  <c r="E1403" i="9"/>
  <c r="G1402" i="9"/>
  <c r="F1402" i="9"/>
  <c r="E1402" i="9"/>
  <c r="G1401" i="9"/>
  <c r="F1401" i="9"/>
  <c r="E1401" i="9"/>
  <c r="G1400" i="9"/>
  <c r="F1400" i="9"/>
  <c r="E1400" i="9"/>
  <c r="G1399" i="9"/>
  <c r="F1399" i="9"/>
  <c r="E1399" i="9"/>
  <c r="G1398" i="9"/>
  <c r="F1398" i="9"/>
  <c r="E1398" i="9"/>
  <c r="G1397" i="9"/>
  <c r="F1397" i="9"/>
  <c r="E1397" i="9"/>
  <c r="G1396" i="9"/>
  <c r="F1396" i="9"/>
  <c r="E1396" i="9"/>
  <c r="G1395" i="9"/>
  <c r="F1395" i="9"/>
  <c r="E1395" i="9"/>
  <c r="G1394" i="9"/>
  <c r="F1394" i="9"/>
  <c r="E1394" i="9"/>
  <c r="G1393" i="9"/>
  <c r="F1393" i="9"/>
  <c r="E1393" i="9"/>
  <c r="G1392" i="9"/>
  <c r="F1392" i="9"/>
  <c r="E1392" i="9"/>
  <c r="G1391" i="9"/>
  <c r="F1391" i="9"/>
  <c r="E1391" i="9"/>
  <c r="G1390" i="9"/>
  <c r="F1390" i="9"/>
  <c r="E1390" i="9"/>
  <c r="G1389" i="9"/>
  <c r="F1389" i="9"/>
  <c r="E1389" i="9"/>
  <c r="G1388" i="9"/>
  <c r="F1388" i="9"/>
  <c r="E1388" i="9"/>
  <c r="G1387" i="9"/>
  <c r="F1387" i="9"/>
  <c r="E1387" i="9"/>
  <c r="G1386" i="9"/>
  <c r="F1386" i="9"/>
  <c r="E1386" i="9"/>
  <c r="G1385" i="9"/>
  <c r="F1385" i="9"/>
  <c r="E1385" i="9"/>
  <c r="G1384" i="9"/>
  <c r="F1384" i="9"/>
  <c r="E1384" i="9"/>
  <c r="G1383" i="9"/>
  <c r="F1383" i="9"/>
  <c r="E1383" i="9"/>
  <c r="G1382" i="9"/>
  <c r="F1382" i="9"/>
  <c r="E1382" i="9"/>
  <c r="G1381" i="9"/>
  <c r="F1381" i="9"/>
  <c r="E1381" i="9"/>
  <c r="G1380" i="9"/>
  <c r="F1380" i="9"/>
  <c r="E1380" i="9"/>
  <c r="G1379" i="9"/>
  <c r="F1379" i="9"/>
  <c r="E1379" i="9"/>
  <c r="G1378" i="9"/>
  <c r="F1378" i="9"/>
  <c r="E1378" i="9"/>
  <c r="G1377" i="9"/>
  <c r="F1377" i="9"/>
  <c r="E1377" i="9"/>
  <c r="G1376" i="9"/>
  <c r="F1376" i="9"/>
  <c r="E1376" i="9"/>
  <c r="G1375" i="9"/>
  <c r="F1375" i="9"/>
  <c r="E1375" i="9"/>
  <c r="G1374" i="9"/>
  <c r="F1374" i="9"/>
  <c r="E1374" i="9"/>
  <c r="G1373" i="9"/>
  <c r="F1373" i="9"/>
  <c r="E1373" i="9"/>
  <c r="G1372" i="9"/>
  <c r="F1372" i="9"/>
  <c r="E1372" i="9"/>
  <c r="G1371" i="9"/>
  <c r="F1371" i="9"/>
  <c r="E1371" i="9"/>
  <c r="G1370" i="9"/>
  <c r="F1370" i="9"/>
  <c r="E1370" i="9"/>
  <c r="G1369" i="9"/>
  <c r="F1369" i="9"/>
  <c r="E1369" i="9"/>
  <c r="G1368" i="9"/>
  <c r="F1368" i="9"/>
  <c r="E1368" i="9"/>
  <c r="G1367" i="9"/>
  <c r="F1367" i="9"/>
  <c r="E1367" i="9"/>
  <c r="G1366" i="9"/>
  <c r="F1366" i="9"/>
  <c r="E1366" i="9"/>
  <c r="G1365" i="9"/>
  <c r="F1365" i="9"/>
  <c r="E1365" i="9"/>
  <c r="G1364" i="9"/>
  <c r="F1364" i="9"/>
  <c r="E1364" i="9"/>
  <c r="G1363" i="9"/>
  <c r="F1363" i="9"/>
  <c r="E1363" i="9"/>
  <c r="G1362" i="9"/>
  <c r="F1362" i="9"/>
  <c r="E1362" i="9"/>
  <c r="G1361" i="9"/>
  <c r="F1361" i="9"/>
  <c r="E1361" i="9"/>
  <c r="G1360" i="9"/>
  <c r="F1360" i="9"/>
  <c r="E1360" i="9"/>
  <c r="G1359" i="9"/>
  <c r="F1359" i="9"/>
  <c r="E1359" i="9"/>
  <c r="G1358" i="9"/>
  <c r="F1358" i="9"/>
  <c r="E1358" i="9"/>
  <c r="G1357" i="9"/>
  <c r="F1357" i="9"/>
  <c r="E1357" i="9"/>
  <c r="G1356" i="9"/>
  <c r="F1356" i="9"/>
  <c r="E1356" i="9"/>
  <c r="G1355" i="9"/>
  <c r="F1355" i="9"/>
  <c r="E1355" i="9"/>
  <c r="G1354" i="9"/>
  <c r="F1354" i="9"/>
  <c r="E1354" i="9"/>
  <c r="G1353" i="9"/>
  <c r="F1353" i="9"/>
  <c r="E1353" i="9"/>
  <c r="G1352" i="9"/>
  <c r="F1352" i="9"/>
  <c r="E1352" i="9"/>
  <c r="G1351" i="9"/>
  <c r="F1351" i="9"/>
  <c r="E1351" i="9"/>
  <c r="G1350" i="9"/>
  <c r="F1350" i="9"/>
  <c r="E1350" i="9"/>
  <c r="G1349" i="9"/>
  <c r="F1349" i="9"/>
  <c r="E1349" i="9"/>
  <c r="G1348" i="9"/>
  <c r="F1348" i="9"/>
  <c r="E1348" i="9"/>
  <c r="G1347" i="9"/>
  <c r="F1347" i="9"/>
  <c r="E1347" i="9"/>
  <c r="G1346" i="9"/>
  <c r="F1346" i="9"/>
  <c r="E1346" i="9"/>
  <c r="G1345" i="9"/>
  <c r="F1345" i="9"/>
  <c r="E1345" i="9"/>
  <c r="G1344" i="9"/>
  <c r="F1344" i="9"/>
  <c r="E1344" i="9"/>
  <c r="G1343" i="9"/>
  <c r="F1343" i="9"/>
  <c r="E1343" i="9"/>
  <c r="G1342" i="9"/>
  <c r="F1342" i="9"/>
  <c r="E1342" i="9"/>
  <c r="G1341" i="9"/>
  <c r="F1341" i="9"/>
  <c r="E1341" i="9"/>
  <c r="G1340" i="9"/>
  <c r="F1340" i="9"/>
  <c r="E1340" i="9"/>
  <c r="G1339" i="9"/>
  <c r="F1339" i="9"/>
  <c r="E1339" i="9"/>
  <c r="G1338" i="9"/>
  <c r="F1338" i="9"/>
  <c r="E1338" i="9"/>
  <c r="G1337" i="9"/>
  <c r="F1337" i="9"/>
  <c r="E1337" i="9"/>
  <c r="G1336" i="9"/>
  <c r="F1336" i="9"/>
  <c r="E1336" i="9"/>
  <c r="G1335" i="9"/>
  <c r="F1335" i="9"/>
  <c r="E1335" i="9"/>
  <c r="G1334" i="9"/>
  <c r="F1334" i="9"/>
  <c r="E1334" i="9"/>
  <c r="G1333" i="9"/>
  <c r="F1333" i="9"/>
  <c r="E1333" i="9"/>
  <c r="G1332" i="9"/>
  <c r="F1332" i="9"/>
  <c r="E1332" i="9"/>
  <c r="G1331" i="9"/>
  <c r="F1331" i="9"/>
  <c r="E1331" i="9"/>
  <c r="G1330" i="9"/>
  <c r="F1330" i="9"/>
  <c r="E1330" i="9"/>
  <c r="G1329" i="9"/>
  <c r="F1329" i="9"/>
  <c r="E1329" i="9"/>
  <c r="G1328" i="9"/>
  <c r="F1328" i="9"/>
  <c r="E1328" i="9"/>
  <c r="G1327" i="9"/>
  <c r="F1327" i="9"/>
  <c r="E1327" i="9"/>
  <c r="G1326" i="9"/>
  <c r="F1326" i="9"/>
  <c r="E1326" i="9"/>
  <c r="G1325" i="9"/>
  <c r="F1325" i="9"/>
  <c r="E1325" i="9"/>
  <c r="G1324" i="9"/>
  <c r="F1324" i="9"/>
  <c r="E1324" i="9"/>
  <c r="G1323" i="9"/>
  <c r="F1323" i="9"/>
  <c r="E1323" i="9"/>
  <c r="G1322" i="9"/>
  <c r="F1322" i="9"/>
  <c r="E1322" i="9"/>
  <c r="G1321" i="9"/>
  <c r="F1321" i="9"/>
  <c r="E1321" i="9"/>
  <c r="G1320" i="9"/>
  <c r="F1320" i="9"/>
  <c r="E1320" i="9"/>
  <c r="G1319" i="9"/>
  <c r="F1319" i="9"/>
  <c r="E1319" i="9"/>
  <c r="G1318" i="9"/>
  <c r="F1318" i="9"/>
  <c r="E1318" i="9"/>
  <c r="G1317" i="9"/>
  <c r="F1317" i="9"/>
  <c r="E1317" i="9"/>
  <c r="G1316" i="9"/>
  <c r="F1316" i="9"/>
  <c r="E1316" i="9"/>
  <c r="G1315" i="9"/>
  <c r="F1315" i="9"/>
  <c r="E1315" i="9"/>
  <c r="G1314" i="9"/>
  <c r="F1314" i="9"/>
  <c r="E1314" i="9"/>
  <c r="G1313" i="9"/>
  <c r="F1313" i="9"/>
  <c r="E1313" i="9"/>
  <c r="G1312" i="9"/>
  <c r="F1312" i="9"/>
  <c r="E1312" i="9"/>
  <c r="G1311" i="9"/>
  <c r="F1311" i="9"/>
  <c r="E1311" i="9"/>
  <c r="G1310" i="9"/>
  <c r="F1310" i="9"/>
  <c r="E1310" i="9"/>
  <c r="G1309" i="9"/>
  <c r="F1309" i="9"/>
  <c r="E1309" i="9"/>
  <c r="G1308" i="9"/>
  <c r="F1308" i="9"/>
  <c r="E1308" i="9"/>
  <c r="G1307" i="9"/>
  <c r="F1307" i="9"/>
  <c r="E1307" i="9"/>
  <c r="G1306" i="9"/>
  <c r="F1306" i="9"/>
  <c r="E1306" i="9"/>
  <c r="G1305" i="9"/>
  <c r="F1305" i="9"/>
  <c r="E1305" i="9"/>
  <c r="G1304" i="9"/>
  <c r="F1304" i="9"/>
  <c r="E1304" i="9"/>
  <c r="G1303" i="9"/>
  <c r="F1303" i="9"/>
  <c r="E1303" i="9"/>
  <c r="G1302" i="9"/>
  <c r="F1302" i="9"/>
  <c r="E1302" i="9"/>
  <c r="G1301" i="9"/>
  <c r="F1301" i="9"/>
  <c r="E1301" i="9"/>
  <c r="G1300" i="9"/>
  <c r="F1300" i="9"/>
  <c r="E1300" i="9"/>
  <c r="G1299" i="9"/>
  <c r="F1299" i="9"/>
  <c r="E1299" i="9"/>
  <c r="G1298" i="9"/>
  <c r="F1298" i="9"/>
  <c r="E1298" i="9"/>
  <c r="G1297" i="9"/>
  <c r="F1297" i="9"/>
  <c r="E1297" i="9"/>
  <c r="G1296" i="9"/>
  <c r="F1296" i="9"/>
  <c r="E1296" i="9"/>
  <c r="G1295" i="9"/>
  <c r="F1295" i="9"/>
  <c r="E1295" i="9"/>
  <c r="G1294" i="9"/>
  <c r="F1294" i="9"/>
  <c r="E1294" i="9"/>
  <c r="G1293" i="9"/>
  <c r="F1293" i="9"/>
  <c r="E1293" i="9"/>
  <c r="G1292" i="9"/>
  <c r="F1292" i="9"/>
  <c r="E1292" i="9"/>
  <c r="G1291" i="9"/>
  <c r="F1291" i="9"/>
  <c r="E1291" i="9"/>
  <c r="G1290" i="9"/>
  <c r="F1290" i="9"/>
  <c r="E1290" i="9"/>
  <c r="G1289" i="9"/>
  <c r="F1289" i="9"/>
  <c r="E1289" i="9"/>
  <c r="G1288" i="9"/>
  <c r="F1288" i="9"/>
  <c r="E1288" i="9"/>
  <c r="G1287" i="9"/>
  <c r="F1287" i="9"/>
  <c r="E1287" i="9"/>
  <c r="G1286" i="9"/>
  <c r="F1286" i="9"/>
  <c r="E1286" i="9"/>
  <c r="G1285" i="9"/>
  <c r="F1285" i="9"/>
  <c r="E1285" i="9"/>
  <c r="G1284" i="9"/>
  <c r="F1284" i="9"/>
  <c r="E1284" i="9"/>
  <c r="G1283" i="9"/>
  <c r="F1283" i="9"/>
  <c r="E1283" i="9"/>
  <c r="G1282" i="9"/>
  <c r="F1282" i="9"/>
  <c r="E1282" i="9"/>
  <c r="G1281" i="9"/>
  <c r="F1281" i="9"/>
  <c r="E1281" i="9"/>
  <c r="G1280" i="9"/>
  <c r="F1280" i="9"/>
  <c r="E1280" i="9"/>
  <c r="G1279" i="9"/>
  <c r="F1279" i="9"/>
  <c r="E1279" i="9"/>
  <c r="G1278" i="9"/>
  <c r="F1278" i="9"/>
  <c r="E1278" i="9"/>
  <c r="G1277" i="9"/>
  <c r="F1277" i="9"/>
  <c r="E1277" i="9"/>
  <c r="G1276" i="9"/>
  <c r="F1276" i="9"/>
  <c r="E1276" i="9"/>
  <c r="G1275" i="9"/>
  <c r="F1275" i="9"/>
  <c r="E1275" i="9"/>
  <c r="G1274" i="9"/>
  <c r="F1274" i="9"/>
  <c r="E1274" i="9"/>
  <c r="G1273" i="9"/>
  <c r="F1273" i="9"/>
  <c r="E1273" i="9"/>
  <c r="G1272" i="9"/>
  <c r="F1272" i="9"/>
  <c r="E1272" i="9"/>
  <c r="G1271" i="9"/>
  <c r="F1271" i="9"/>
  <c r="E1271" i="9"/>
  <c r="G1270" i="9"/>
  <c r="F1270" i="9"/>
  <c r="E1270" i="9"/>
  <c r="G1269" i="9"/>
  <c r="F1269" i="9"/>
  <c r="E1269" i="9"/>
  <c r="G1268" i="9"/>
  <c r="F1268" i="9"/>
  <c r="E1268" i="9"/>
  <c r="G1267" i="9"/>
  <c r="F1267" i="9"/>
  <c r="E1267" i="9"/>
  <c r="G1266" i="9"/>
  <c r="F1266" i="9"/>
  <c r="E1266" i="9"/>
  <c r="G1265" i="9"/>
  <c r="F1265" i="9"/>
  <c r="E1265" i="9"/>
  <c r="G1264" i="9"/>
  <c r="F1264" i="9"/>
  <c r="E1264" i="9"/>
  <c r="G1263" i="9"/>
  <c r="F1263" i="9"/>
  <c r="E1263" i="9"/>
  <c r="G1262" i="9"/>
  <c r="F1262" i="9"/>
  <c r="E1262" i="9"/>
  <c r="G1261" i="9"/>
  <c r="F1261" i="9"/>
  <c r="E1261" i="9"/>
  <c r="G1260" i="9"/>
  <c r="F1260" i="9"/>
  <c r="E1260" i="9"/>
  <c r="G1259" i="9"/>
  <c r="F1259" i="9"/>
  <c r="E1259" i="9"/>
  <c r="G1258" i="9"/>
  <c r="F1258" i="9"/>
  <c r="E1258" i="9"/>
  <c r="G1257" i="9"/>
  <c r="F1257" i="9"/>
  <c r="E1257" i="9"/>
  <c r="G1256" i="9"/>
  <c r="F1256" i="9"/>
  <c r="E1256" i="9"/>
  <c r="G1255" i="9"/>
  <c r="F1255" i="9"/>
  <c r="E1255" i="9"/>
  <c r="G1254" i="9"/>
  <c r="F1254" i="9"/>
  <c r="E1254" i="9"/>
  <c r="G1253" i="9"/>
  <c r="F1253" i="9"/>
  <c r="E1253" i="9"/>
  <c r="G1252" i="9"/>
  <c r="F1252" i="9"/>
  <c r="E1252" i="9"/>
  <c r="G1251" i="9"/>
  <c r="F1251" i="9"/>
  <c r="E1251" i="9"/>
  <c r="G1250" i="9"/>
  <c r="F1250" i="9"/>
  <c r="E1250" i="9"/>
  <c r="G1249" i="9"/>
  <c r="F1249" i="9"/>
  <c r="E1249" i="9"/>
  <c r="G1248" i="9"/>
  <c r="F1248" i="9"/>
  <c r="E1248" i="9"/>
  <c r="G1247" i="9"/>
  <c r="F1247" i="9"/>
  <c r="E1247" i="9"/>
  <c r="G1246" i="9"/>
  <c r="F1246" i="9"/>
  <c r="E1246" i="9"/>
  <c r="G1245" i="9"/>
  <c r="F1245" i="9"/>
  <c r="E1245" i="9"/>
  <c r="G1244" i="9"/>
  <c r="F1244" i="9"/>
  <c r="E1244" i="9"/>
  <c r="G1243" i="9"/>
  <c r="F1243" i="9"/>
  <c r="E1243" i="9"/>
  <c r="G1242" i="9"/>
  <c r="F1242" i="9"/>
  <c r="E1242" i="9"/>
  <c r="G1241" i="9"/>
  <c r="F1241" i="9"/>
  <c r="E1241" i="9"/>
  <c r="G1240" i="9"/>
  <c r="F1240" i="9"/>
  <c r="E1240" i="9"/>
  <c r="G1239" i="9"/>
  <c r="F1239" i="9"/>
  <c r="E1239" i="9"/>
  <c r="G1238" i="9"/>
  <c r="F1238" i="9"/>
  <c r="E1238" i="9"/>
  <c r="G1237" i="9"/>
  <c r="F1237" i="9"/>
  <c r="E1237" i="9"/>
  <c r="G1236" i="9"/>
  <c r="F1236" i="9"/>
  <c r="E1236" i="9"/>
  <c r="G1235" i="9"/>
  <c r="F1235" i="9"/>
  <c r="E1235" i="9"/>
  <c r="G1234" i="9"/>
  <c r="F1234" i="9"/>
  <c r="E1234" i="9"/>
  <c r="G1233" i="9"/>
  <c r="F1233" i="9"/>
  <c r="E1233" i="9"/>
  <c r="G1232" i="9"/>
  <c r="F1232" i="9"/>
  <c r="E1232" i="9"/>
  <c r="G1231" i="9"/>
  <c r="F1231" i="9"/>
  <c r="E1231" i="9"/>
  <c r="G1230" i="9"/>
  <c r="F1230" i="9"/>
  <c r="E1230" i="9"/>
  <c r="G1229" i="9"/>
  <c r="F1229" i="9"/>
  <c r="E1229" i="9"/>
  <c r="G1228" i="9"/>
  <c r="F1228" i="9"/>
  <c r="E1228" i="9"/>
  <c r="G1227" i="9"/>
  <c r="F1227" i="9"/>
  <c r="E1227" i="9"/>
  <c r="G1226" i="9"/>
  <c r="F1226" i="9"/>
  <c r="E1226" i="9"/>
  <c r="G1225" i="9"/>
  <c r="F1225" i="9"/>
  <c r="E1225" i="9"/>
  <c r="G1224" i="9"/>
  <c r="F1224" i="9"/>
  <c r="E1224" i="9"/>
  <c r="G1223" i="9"/>
  <c r="F1223" i="9"/>
  <c r="E1223" i="9"/>
  <c r="G1222" i="9"/>
  <c r="F1222" i="9"/>
  <c r="E1222" i="9"/>
  <c r="G1221" i="9"/>
  <c r="F1221" i="9"/>
  <c r="E1221" i="9"/>
  <c r="G1220" i="9"/>
  <c r="F1220" i="9"/>
  <c r="E1220" i="9"/>
  <c r="G1219" i="9"/>
  <c r="F1219" i="9"/>
  <c r="E1219" i="9"/>
  <c r="G1218" i="9"/>
  <c r="F1218" i="9"/>
  <c r="E1218" i="9"/>
  <c r="G1217" i="9"/>
  <c r="F1217" i="9"/>
  <c r="E1217" i="9"/>
  <c r="G1216" i="9"/>
  <c r="F1216" i="9"/>
  <c r="E1216" i="9"/>
  <c r="G1215" i="9"/>
  <c r="F1215" i="9"/>
  <c r="E1215" i="9"/>
  <c r="G1214" i="9"/>
  <c r="F1214" i="9"/>
  <c r="E1214" i="9"/>
  <c r="G1213" i="9"/>
  <c r="F1213" i="9"/>
  <c r="E1213" i="9"/>
  <c r="G1212" i="9"/>
  <c r="F1212" i="9"/>
  <c r="E1212" i="9"/>
  <c r="G1211" i="9"/>
  <c r="F1211" i="9"/>
  <c r="E1211" i="9"/>
  <c r="G1210" i="9"/>
  <c r="F1210" i="9"/>
  <c r="E1210" i="9"/>
  <c r="G1209" i="9"/>
  <c r="F1209" i="9"/>
  <c r="E1209" i="9"/>
  <c r="G1208" i="9"/>
  <c r="F1208" i="9"/>
  <c r="E1208" i="9"/>
  <c r="G1207" i="9"/>
  <c r="F1207" i="9"/>
  <c r="E1207" i="9"/>
  <c r="G1206" i="9"/>
  <c r="F1206" i="9"/>
  <c r="E1206" i="9"/>
  <c r="G1205" i="9"/>
  <c r="F1205" i="9"/>
  <c r="E1205" i="9"/>
  <c r="G1204" i="9"/>
  <c r="F1204" i="9"/>
  <c r="E1204" i="9"/>
  <c r="G1203" i="9"/>
  <c r="F1203" i="9"/>
  <c r="E1203" i="9"/>
  <c r="G1202" i="9"/>
  <c r="F1202" i="9"/>
  <c r="E1202" i="9"/>
  <c r="G1201" i="9"/>
  <c r="F1201" i="9"/>
  <c r="E1201" i="9"/>
  <c r="G1200" i="9"/>
  <c r="F1200" i="9"/>
  <c r="E1200" i="9"/>
  <c r="G1199" i="9"/>
  <c r="F1199" i="9"/>
  <c r="E1199" i="9"/>
  <c r="G1198" i="9"/>
  <c r="F1198" i="9"/>
  <c r="E1198" i="9"/>
  <c r="G1197" i="9"/>
  <c r="F1197" i="9"/>
  <c r="E1197" i="9"/>
  <c r="G1196" i="9"/>
  <c r="F1196" i="9"/>
  <c r="E1196" i="9"/>
  <c r="G1195" i="9"/>
  <c r="F1195" i="9"/>
  <c r="E1195" i="9"/>
  <c r="G1194" i="9"/>
  <c r="F1194" i="9"/>
  <c r="E1194" i="9"/>
  <c r="G1193" i="9"/>
  <c r="F1193" i="9"/>
  <c r="E1193" i="9"/>
  <c r="G1192" i="9"/>
  <c r="F1192" i="9"/>
  <c r="E1192" i="9"/>
  <c r="G1191" i="9"/>
  <c r="F1191" i="9"/>
  <c r="E1191" i="9"/>
  <c r="G1190" i="9"/>
  <c r="F1190" i="9"/>
  <c r="E1190" i="9"/>
  <c r="G1189" i="9"/>
  <c r="F1189" i="9"/>
  <c r="E1189" i="9"/>
  <c r="G1188" i="9"/>
  <c r="F1188" i="9"/>
  <c r="E1188" i="9"/>
  <c r="G1187" i="9"/>
  <c r="F1187" i="9"/>
  <c r="E1187" i="9"/>
  <c r="G1186" i="9"/>
  <c r="F1186" i="9"/>
  <c r="E1186" i="9"/>
  <c r="G1185" i="9"/>
  <c r="F1185" i="9"/>
  <c r="E1185" i="9"/>
  <c r="G1184" i="9"/>
  <c r="F1184" i="9"/>
  <c r="E1184" i="9"/>
  <c r="G1183" i="9"/>
  <c r="F1183" i="9"/>
  <c r="E1183" i="9"/>
  <c r="G1182" i="9"/>
  <c r="F1182" i="9"/>
  <c r="E1182" i="9"/>
  <c r="G1181" i="9"/>
  <c r="F1181" i="9"/>
  <c r="E1181" i="9"/>
  <c r="G1180" i="9"/>
  <c r="F1180" i="9"/>
  <c r="E1180" i="9"/>
  <c r="G1179" i="9"/>
  <c r="F1179" i="9"/>
  <c r="E1179" i="9"/>
  <c r="G1178" i="9"/>
  <c r="F1178" i="9"/>
  <c r="E1178" i="9"/>
  <c r="G1177" i="9"/>
  <c r="F1177" i="9"/>
  <c r="E1177" i="9"/>
  <c r="G1176" i="9"/>
  <c r="F1176" i="9"/>
  <c r="E1176" i="9"/>
  <c r="G1175" i="9"/>
  <c r="F1175" i="9"/>
  <c r="E1175" i="9"/>
  <c r="G1174" i="9"/>
  <c r="F1174" i="9"/>
  <c r="E1174" i="9"/>
  <c r="G1173" i="9"/>
  <c r="F1173" i="9"/>
  <c r="E1173" i="9"/>
  <c r="G1172" i="9"/>
  <c r="F1172" i="9"/>
  <c r="E1172" i="9"/>
  <c r="G1171" i="9"/>
  <c r="F1171" i="9"/>
  <c r="E1171" i="9"/>
  <c r="G1170" i="9"/>
  <c r="F1170" i="9"/>
  <c r="E1170" i="9"/>
  <c r="G1169" i="9"/>
  <c r="F1169" i="9"/>
  <c r="E1169" i="9"/>
  <c r="G1168" i="9"/>
  <c r="F1168" i="9"/>
  <c r="E1168" i="9"/>
  <c r="G1167" i="9"/>
  <c r="F1167" i="9"/>
  <c r="E1167" i="9"/>
  <c r="G1166" i="9"/>
  <c r="F1166" i="9"/>
  <c r="E1166" i="9"/>
  <c r="G1165" i="9"/>
  <c r="F1165" i="9"/>
  <c r="E1165" i="9"/>
  <c r="G1164" i="9"/>
  <c r="F1164" i="9"/>
  <c r="E1164" i="9"/>
  <c r="G1163" i="9"/>
  <c r="F1163" i="9"/>
  <c r="E1163" i="9"/>
  <c r="G1162" i="9"/>
  <c r="F1162" i="9"/>
  <c r="E1162" i="9"/>
  <c r="G1161" i="9"/>
  <c r="F1161" i="9"/>
  <c r="E1161" i="9"/>
  <c r="G1160" i="9"/>
  <c r="F1160" i="9"/>
  <c r="E1160" i="9"/>
  <c r="G1159" i="9"/>
  <c r="F1159" i="9"/>
  <c r="E1159" i="9"/>
  <c r="G1158" i="9"/>
  <c r="F1158" i="9"/>
  <c r="E1158" i="9"/>
  <c r="G1157" i="9"/>
  <c r="F1157" i="9"/>
  <c r="E1157" i="9"/>
  <c r="G1156" i="9"/>
  <c r="F1156" i="9"/>
  <c r="E1156" i="9"/>
  <c r="G1155" i="9"/>
  <c r="F1155" i="9"/>
  <c r="E1155" i="9"/>
  <c r="G1154" i="9"/>
  <c r="F1154" i="9"/>
  <c r="E1154" i="9"/>
  <c r="G1153" i="9"/>
  <c r="F1153" i="9"/>
  <c r="E1153" i="9"/>
  <c r="G1152" i="9"/>
  <c r="F1152" i="9"/>
  <c r="E1152" i="9"/>
  <c r="G1151" i="9"/>
  <c r="F1151" i="9"/>
  <c r="E1151" i="9"/>
  <c r="G1150" i="9"/>
  <c r="F1150" i="9"/>
  <c r="E1150" i="9"/>
  <c r="G1149" i="9"/>
  <c r="F1149" i="9"/>
  <c r="E1149" i="9"/>
  <c r="G1148" i="9"/>
  <c r="F1148" i="9"/>
  <c r="E1148" i="9"/>
  <c r="G1147" i="9"/>
  <c r="F1147" i="9"/>
  <c r="E1147" i="9"/>
  <c r="G1146" i="9"/>
  <c r="F1146" i="9"/>
  <c r="E1146" i="9"/>
  <c r="G1145" i="9"/>
  <c r="F1145" i="9"/>
  <c r="E1145" i="9"/>
  <c r="G1144" i="9"/>
  <c r="F1144" i="9"/>
  <c r="E1144" i="9"/>
  <c r="G1143" i="9"/>
  <c r="F1143" i="9"/>
  <c r="E1143" i="9"/>
  <c r="G1142" i="9"/>
  <c r="F1142" i="9"/>
  <c r="E1142" i="9"/>
  <c r="G1141" i="9"/>
  <c r="F1141" i="9"/>
  <c r="E1141" i="9"/>
  <c r="G1140" i="9"/>
  <c r="F1140" i="9"/>
  <c r="E1140" i="9"/>
  <c r="G1139" i="9"/>
  <c r="F1139" i="9"/>
  <c r="E1139" i="9"/>
  <c r="G1138" i="9"/>
  <c r="F1138" i="9"/>
  <c r="E1138" i="9"/>
  <c r="G1137" i="9"/>
  <c r="F1137" i="9"/>
  <c r="E1137" i="9"/>
  <c r="G1136" i="9"/>
  <c r="F1136" i="9"/>
  <c r="E1136" i="9"/>
  <c r="G1135" i="9"/>
  <c r="F1135" i="9"/>
  <c r="E1135" i="9"/>
  <c r="G1134" i="9"/>
  <c r="F1134" i="9"/>
  <c r="E1134" i="9"/>
  <c r="G1133" i="9"/>
  <c r="F1133" i="9"/>
  <c r="E1133" i="9"/>
  <c r="G1132" i="9"/>
  <c r="F1132" i="9"/>
  <c r="E1132" i="9"/>
  <c r="G1131" i="9"/>
  <c r="F1131" i="9"/>
  <c r="E1131" i="9"/>
  <c r="G1130" i="9"/>
  <c r="F1130" i="9"/>
  <c r="E1130" i="9"/>
  <c r="G1129" i="9"/>
  <c r="F1129" i="9"/>
  <c r="E1129" i="9"/>
  <c r="G1128" i="9"/>
  <c r="F1128" i="9"/>
  <c r="E1128" i="9"/>
  <c r="G1127" i="9"/>
  <c r="F1127" i="9"/>
  <c r="E1127" i="9"/>
  <c r="G1126" i="9"/>
  <c r="F1126" i="9"/>
  <c r="E1126" i="9"/>
  <c r="G1125" i="9"/>
  <c r="F1125" i="9"/>
  <c r="E1125" i="9"/>
  <c r="G1124" i="9"/>
  <c r="F1124" i="9"/>
  <c r="E1124" i="9"/>
  <c r="G1123" i="9"/>
  <c r="F1123" i="9"/>
  <c r="E1123" i="9"/>
  <c r="G1122" i="9"/>
  <c r="F1122" i="9"/>
  <c r="E1122" i="9"/>
  <c r="G1121" i="9"/>
  <c r="F1121" i="9"/>
  <c r="E1121" i="9"/>
  <c r="G1120" i="9"/>
  <c r="F1120" i="9"/>
  <c r="E1120" i="9"/>
  <c r="G1119" i="9"/>
  <c r="F1119" i="9"/>
  <c r="E1119" i="9"/>
  <c r="G1118" i="9"/>
  <c r="F1118" i="9"/>
  <c r="E1118" i="9"/>
  <c r="G1117" i="9"/>
  <c r="F1117" i="9"/>
  <c r="E1117" i="9"/>
  <c r="G1116" i="9"/>
  <c r="F1116" i="9"/>
  <c r="E1116" i="9"/>
  <c r="G1115" i="9"/>
  <c r="F1115" i="9"/>
  <c r="E1115" i="9"/>
  <c r="G1114" i="9"/>
  <c r="F1114" i="9"/>
  <c r="E1114" i="9"/>
  <c r="G1113" i="9"/>
  <c r="F1113" i="9"/>
  <c r="E1113" i="9"/>
  <c r="G1112" i="9"/>
  <c r="F1112" i="9"/>
  <c r="E1112" i="9"/>
  <c r="G1111" i="9"/>
  <c r="F1111" i="9"/>
  <c r="E1111" i="9"/>
  <c r="G1110" i="9"/>
  <c r="F1110" i="9"/>
  <c r="E1110" i="9"/>
  <c r="G1109" i="9"/>
  <c r="F1109" i="9"/>
  <c r="E1109" i="9"/>
  <c r="G1108" i="9"/>
  <c r="F1108" i="9"/>
  <c r="E1108" i="9"/>
  <c r="G1107" i="9"/>
  <c r="F1107" i="9"/>
  <c r="E1107" i="9"/>
  <c r="G1106" i="9"/>
  <c r="F1106" i="9"/>
  <c r="E1106" i="9"/>
  <c r="G1105" i="9"/>
  <c r="F1105" i="9"/>
  <c r="E1105" i="9"/>
  <c r="G1104" i="9"/>
  <c r="F1104" i="9"/>
  <c r="E1104" i="9"/>
  <c r="G1103" i="9"/>
  <c r="F1103" i="9"/>
  <c r="E1103" i="9"/>
  <c r="G1102" i="9"/>
  <c r="F1102" i="9"/>
  <c r="E1102" i="9"/>
  <c r="G1101" i="9"/>
  <c r="F1101" i="9"/>
  <c r="E1101" i="9"/>
  <c r="G1100" i="9"/>
  <c r="F1100" i="9"/>
  <c r="E1100" i="9"/>
  <c r="G1099" i="9"/>
  <c r="F1099" i="9"/>
  <c r="E1099" i="9"/>
  <c r="G1098" i="9"/>
  <c r="F1098" i="9"/>
  <c r="E1098" i="9"/>
  <c r="G1097" i="9"/>
  <c r="F1097" i="9"/>
  <c r="E1097" i="9"/>
  <c r="G1096" i="9"/>
  <c r="F1096" i="9"/>
  <c r="E1096" i="9"/>
  <c r="G1095" i="9"/>
  <c r="F1095" i="9"/>
  <c r="E1095" i="9"/>
  <c r="G1094" i="9"/>
  <c r="F1094" i="9"/>
  <c r="E1094" i="9"/>
  <c r="G1093" i="9"/>
  <c r="F1093" i="9"/>
  <c r="E1093" i="9"/>
  <c r="G1092" i="9"/>
  <c r="F1092" i="9"/>
  <c r="E1092" i="9"/>
  <c r="G1091" i="9"/>
  <c r="F1091" i="9"/>
  <c r="E1091" i="9"/>
  <c r="G1090" i="9"/>
  <c r="F1090" i="9"/>
  <c r="E1090" i="9"/>
  <c r="G1089" i="9"/>
  <c r="F1089" i="9"/>
  <c r="E1089" i="9"/>
  <c r="G1088" i="9"/>
  <c r="F1088" i="9"/>
  <c r="E1088" i="9"/>
  <c r="G1087" i="9"/>
  <c r="F1087" i="9"/>
  <c r="E1087" i="9"/>
  <c r="G1086" i="9"/>
  <c r="F1086" i="9"/>
  <c r="E1086" i="9"/>
  <c r="G1085" i="9"/>
  <c r="F1085" i="9"/>
  <c r="E1085" i="9"/>
  <c r="G1084" i="9"/>
  <c r="F1084" i="9"/>
  <c r="E1084" i="9"/>
  <c r="G1083" i="9"/>
  <c r="F1083" i="9"/>
  <c r="E1083" i="9"/>
  <c r="G1082" i="9"/>
  <c r="F1082" i="9"/>
  <c r="E1082" i="9"/>
  <c r="G1081" i="9"/>
  <c r="F1081" i="9"/>
  <c r="E1081" i="9"/>
  <c r="G1080" i="9"/>
  <c r="F1080" i="9"/>
  <c r="E1080" i="9"/>
  <c r="G1079" i="9"/>
  <c r="F1079" i="9"/>
  <c r="E1079" i="9"/>
  <c r="G1078" i="9"/>
  <c r="F1078" i="9"/>
  <c r="E1078" i="9"/>
  <c r="G1077" i="9"/>
  <c r="F1077" i="9"/>
  <c r="E1077" i="9"/>
  <c r="G1076" i="9"/>
  <c r="F1076" i="9"/>
  <c r="E1076" i="9"/>
  <c r="G1075" i="9"/>
  <c r="F1075" i="9"/>
  <c r="E1075" i="9"/>
  <c r="G1074" i="9"/>
  <c r="F1074" i="9"/>
  <c r="E1074" i="9"/>
  <c r="G1073" i="9"/>
  <c r="F1073" i="9"/>
  <c r="E1073" i="9"/>
  <c r="G1072" i="9"/>
  <c r="F1072" i="9"/>
  <c r="E1072" i="9"/>
  <c r="G1071" i="9"/>
  <c r="F1071" i="9"/>
  <c r="E1071" i="9"/>
  <c r="G1070" i="9"/>
  <c r="F1070" i="9"/>
  <c r="E1070" i="9"/>
  <c r="G1069" i="9"/>
  <c r="F1069" i="9"/>
  <c r="E1069" i="9"/>
  <c r="G1068" i="9"/>
  <c r="F1068" i="9"/>
  <c r="E1068" i="9"/>
  <c r="G1067" i="9"/>
  <c r="F1067" i="9"/>
  <c r="E1067" i="9"/>
  <c r="G1066" i="9"/>
  <c r="F1066" i="9"/>
  <c r="E1066" i="9"/>
  <c r="G1065" i="9"/>
  <c r="F1065" i="9"/>
  <c r="E1065" i="9"/>
  <c r="G1064" i="9"/>
  <c r="F1064" i="9"/>
  <c r="E1064" i="9"/>
  <c r="G1063" i="9"/>
  <c r="F1063" i="9"/>
  <c r="E1063" i="9"/>
  <c r="G1062" i="9"/>
  <c r="F1062" i="9"/>
  <c r="E1062" i="9"/>
  <c r="G1061" i="9"/>
  <c r="F1061" i="9"/>
  <c r="E1061" i="9"/>
  <c r="G1060" i="9"/>
  <c r="F1060" i="9"/>
  <c r="E1060" i="9"/>
  <c r="G1059" i="9"/>
  <c r="F1059" i="9"/>
  <c r="E1059" i="9"/>
  <c r="G1058" i="9"/>
  <c r="F1058" i="9"/>
  <c r="E1058" i="9"/>
  <c r="G1057" i="9"/>
  <c r="F1057" i="9"/>
  <c r="E1057" i="9"/>
  <c r="G1056" i="9"/>
  <c r="F1056" i="9"/>
  <c r="E1056" i="9"/>
  <c r="G1055" i="9"/>
  <c r="F1055" i="9"/>
  <c r="E1055" i="9"/>
  <c r="G1054" i="9"/>
  <c r="F1054" i="9"/>
  <c r="E1054" i="9"/>
  <c r="G1053" i="9"/>
  <c r="F1053" i="9"/>
  <c r="E1053" i="9"/>
  <c r="G1052" i="9"/>
  <c r="F1052" i="9"/>
  <c r="E1052" i="9"/>
  <c r="G1051" i="9"/>
  <c r="F1051" i="9"/>
  <c r="E1051" i="9"/>
  <c r="G1050" i="9"/>
  <c r="F1050" i="9"/>
  <c r="E1050" i="9"/>
  <c r="G1049" i="9"/>
  <c r="F1049" i="9"/>
  <c r="E1049" i="9"/>
  <c r="G1048" i="9"/>
  <c r="F1048" i="9"/>
  <c r="E1048" i="9"/>
  <c r="G1047" i="9"/>
  <c r="F1047" i="9"/>
  <c r="E1047" i="9"/>
  <c r="G1046" i="9"/>
  <c r="F1046" i="9"/>
  <c r="E1046" i="9"/>
  <c r="G1045" i="9"/>
  <c r="F1045" i="9"/>
  <c r="E1045" i="9"/>
  <c r="G1044" i="9"/>
  <c r="F1044" i="9"/>
  <c r="E1044" i="9"/>
  <c r="G1043" i="9"/>
  <c r="F1043" i="9"/>
  <c r="E1043" i="9"/>
  <c r="G1042" i="9"/>
  <c r="F1042" i="9"/>
  <c r="E1042" i="9"/>
  <c r="G1041" i="9"/>
  <c r="F1041" i="9"/>
  <c r="E1041" i="9"/>
  <c r="G1040" i="9"/>
  <c r="F1040" i="9"/>
  <c r="E1040" i="9"/>
  <c r="G1039" i="9"/>
  <c r="F1039" i="9"/>
  <c r="E1039" i="9"/>
  <c r="G1038" i="9"/>
  <c r="F1038" i="9"/>
  <c r="E1038" i="9"/>
  <c r="G1037" i="9"/>
  <c r="F1037" i="9"/>
  <c r="E1037" i="9"/>
  <c r="G1036" i="9"/>
  <c r="F1036" i="9"/>
  <c r="E1036" i="9"/>
  <c r="G1035" i="9"/>
  <c r="F1035" i="9"/>
  <c r="E1035" i="9"/>
  <c r="G1034" i="9"/>
  <c r="F1034" i="9"/>
  <c r="E1034" i="9"/>
  <c r="G1033" i="9"/>
  <c r="F1033" i="9"/>
  <c r="E1033" i="9"/>
  <c r="G1032" i="9"/>
  <c r="F1032" i="9"/>
  <c r="E1032" i="9"/>
  <c r="G1031" i="9"/>
  <c r="F1031" i="9"/>
  <c r="E1031" i="9"/>
  <c r="G1030" i="9"/>
  <c r="F1030" i="9"/>
  <c r="E1030" i="9"/>
  <c r="G1029" i="9"/>
  <c r="F1029" i="9"/>
  <c r="E1029" i="9"/>
  <c r="G1028" i="9"/>
  <c r="F1028" i="9"/>
  <c r="E1028" i="9"/>
  <c r="G1027" i="9"/>
  <c r="F1027" i="9"/>
  <c r="E1027" i="9"/>
  <c r="G1026" i="9"/>
  <c r="F1026" i="9"/>
  <c r="E1026" i="9"/>
  <c r="G1025" i="9"/>
  <c r="F1025" i="9"/>
  <c r="E1025" i="9"/>
  <c r="G1024" i="9"/>
  <c r="F1024" i="9"/>
  <c r="E1024" i="9"/>
  <c r="G1023" i="9"/>
  <c r="F1023" i="9"/>
  <c r="E1023" i="9"/>
  <c r="G1022" i="9"/>
  <c r="F1022" i="9"/>
  <c r="E1022" i="9"/>
  <c r="G1021" i="9"/>
  <c r="F1021" i="9"/>
  <c r="E1021" i="9"/>
  <c r="G1020" i="9"/>
  <c r="F1020" i="9"/>
  <c r="E1020" i="9"/>
  <c r="G1019" i="9"/>
  <c r="F1019" i="9"/>
  <c r="E1019" i="9"/>
  <c r="G1018" i="9"/>
  <c r="F1018" i="9"/>
  <c r="E1018" i="9"/>
  <c r="G1017" i="9"/>
  <c r="F1017" i="9"/>
  <c r="E1017" i="9"/>
  <c r="G1016" i="9"/>
  <c r="F1016" i="9"/>
  <c r="E1016" i="9"/>
  <c r="G1015" i="9"/>
  <c r="F1015" i="9"/>
  <c r="E1015" i="9"/>
  <c r="G1014" i="9"/>
  <c r="F1014" i="9"/>
  <c r="E1014" i="9"/>
  <c r="G1013" i="9"/>
  <c r="F1013" i="9"/>
  <c r="E1013" i="9"/>
  <c r="G1012" i="9"/>
  <c r="F1012" i="9"/>
  <c r="E1012" i="9"/>
  <c r="G1011" i="9"/>
  <c r="F1011" i="9"/>
  <c r="E1011" i="9"/>
  <c r="G1010" i="9"/>
  <c r="F1010" i="9"/>
  <c r="E1010" i="9"/>
  <c r="G1009" i="9"/>
  <c r="F1009" i="9"/>
  <c r="E1009" i="9"/>
  <c r="G1008" i="9"/>
  <c r="F1008" i="9"/>
  <c r="E1008" i="9"/>
  <c r="G1007" i="9"/>
  <c r="F1007" i="9"/>
  <c r="E1007" i="9"/>
  <c r="G1006" i="9"/>
  <c r="F1006" i="9"/>
  <c r="E1006" i="9"/>
  <c r="G1005" i="9"/>
  <c r="F1005" i="9"/>
  <c r="E1005" i="9"/>
  <c r="G1004" i="9"/>
  <c r="F1004" i="9"/>
  <c r="E1004" i="9"/>
  <c r="G1003" i="9"/>
  <c r="F1003" i="9"/>
  <c r="E1003" i="9"/>
  <c r="G1002" i="9"/>
  <c r="F1002" i="9"/>
  <c r="E1002" i="9"/>
  <c r="G1001" i="9"/>
  <c r="F1001" i="9"/>
  <c r="E1001" i="9"/>
  <c r="G1000" i="9"/>
  <c r="F1000" i="9"/>
  <c r="E1000" i="9"/>
  <c r="G999" i="9"/>
  <c r="F999" i="9"/>
  <c r="E999" i="9"/>
  <c r="G998" i="9"/>
  <c r="F998" i="9"/>
  <c r="E998" i="9"/>
  <c r="G997" i="9"/>
  <c r="F997" i="9"/>
  <c r="E997" i="9"/>
  <c r="G996" i="9"/>
  <c r="F996" i="9"/>
  <c r="E996" i="9"/>
  <c r="G995" i="9"/>
  <c r="F995" i="9"/>
  <c r="E995" i="9"/>
  <c r="G994" i="9"/>
  <c r="F994" i="9"/>
  <c r="E994" i="9"/>
  <c r="G993" i="9"/>
  <c r="F993" i="9"/>
  <c r="E993" i="9"/>
  <c r="G992" i="9"/>
  <c r="F992" i="9"/>
  <c r="E992" i="9"/>
  <c r="G991" i="9"/>
  <c r="F991" i="9"/>
  <c r="E991" i="9"/>
  <c r="G990" i="9"/>
  <c r="F990" i="9"/>
  <c r="E990" i="9"/>
  <c r="G989" i="9"/>
  <c r="F989" i="9"/>
  <c r="E989" i="9"/>
  <c r="G988" i="9"/>
  <c r="F988" i="9"/>
  <c r="E988" i="9"/>
  <c r="G987" i="9"/>
  <c r="F987" i="9"/>
  <c r="E987" i="9"/>
  <c r="G986" i="9"/>
  <c r="F986" i="9"/>
  <c r="E986" i="9"/>
  <c r="G985" i="9"/>
  <c r="F985" i="9"/>
  <c r="E985" i="9"/>
  <c r="G984" i="9"/>
  <c r="F984" i="9"/>
  <c r="E984" i="9"/>
  <c r="G983" i="9"/>
  <c r="F983" i="9"/>
  <c r="E983" i="9"/>
  <c r="G982" i="9"/>
  <c r="F982" i="9"/>
  <c r="E982" i="9"/>
  <c r="G981" i="9"/>
  <c r="F981" i="9"/>
  <c r="E981" i="9"/>
  <c r="G980" i="9"/>
  <c r="F980" i="9"/>
  <c r="E980" i="9"/>
  <c r="G979" i="9"/>
  <c r="F979" i="9"/>
  <c r="E979" i="9"/>
  <c r="G978" i="9"/>
  <c r="F978" i="9"/>
  <c r="E978" i="9"/>
  <c r="G977" i="9"/>
  <c r="F977" i="9"/>
  <c r="E977" i="9"/>
  <c r="G976" i="9"/>
  <c r="F976" i="9"/>
  <c r="E976" i="9"/>
  <c r="G975" i="9"/>
  <c r="F975" i="9"/>
  <c r="E975" i="9"/>
  <c r="G974" i="9"/>
  <c r="F974" i="9"/>
  <c r="E974" i="9"/>
  <c r="G973" i="9"/>
  <c r="F973" i="9"/>
  <c r="E973" i="9"/>
  <c r="G972" i="9"/>
  <c r="F972" i="9"/>
  <c r="E972" i="9"/>
  <c r="G971" i="9"/>
  <c r="F971" i="9"/>
  <c r="E971" i="9"/>
  <c r="G970" i="9"/>
  <c r="F970" i="9"/>
  <c r="E970" i="9"/>
  <c r="G969" i="9"/>
  <c r="F969" i="9"/>
  <c r="E969" i="9"/>
  <c r="G968" i="9"/>
  <c r="F968" i="9"/>
  <c r="E968" i="9"/>
  <c r="G967" i="9"/>
  <c r="F967" i="9"/>
  <c r="E967" i="9"/>
  <c r="G966" i="9"/>
  <c r="F966" i="9"/>
  <c r="E966" i="9"/>
  <c r="G965" i="9"/>
  <c r="F965" i="9"/>
  <c r="E965" i="9"/>
  <c r="G964" i="9"/>
  <c r="F964" i="9"/>
  <c r="E964" i="9"/>
  <c r="G963" i="9"/>
  <c r="F963" i="9"/>
  <c r="E963" i="9"/>
  <c r="G962" i="9"/>
  <c r="F962" i="9"/>
  <c r="E962" i="9"/>
  <c r="G961" i="9"/>
  <c r="F961" i="9"/>
  <c r="E961" i="9"/>
  <c r="G960" i="9"/>
  <c r="F960" i="9"/>
  <c r="E960" i="9"/>
  <c r="G959" i="9"/>
  <c r="F959" i="9"/>
  <c r="E959" i="9"/>
  <c r="G958" i="9"/>
  <c r="F958" i="9"/>
  <c r="E958" i="9"/>
  <c r="G957" i="9"/>
  <c r="F957" i="9"/>
  <c r="E957" i="9"/>
  <c r="G956" i="9"/>
  <c r="F956" i="9"/>
  <c r="E956" i="9"/>
  <c r="G955" i="9"/>
  <c r="F955" i="9"/>
  <c r="E955" i="9"/>
  <c r="G954" i="9"/>
  <c r="F954" i="9"/>
  <c r="E954" i="9"/>
  <c r="G953" i="9"/>
  <c r="F953" i="9"/>
  <c r="E953" i="9"/>
  <c r="G952" i="9"/>
  <c r="F952" i="9"/>
  <c r="E952" i="9"/>
  <c r="G951" i="9"/>
  <c r="F951" i="9"/>
  <c r="E951" i="9"/>
  <c r="G950" i="9"/>
  <c r="F950" i="9"/>
  <c r="E950" i="9"/>
  <c r="G949" i="9"/>
  <c r="F949" i="9"/>
  <c r="E949" i="9"/>
  <c r="G948" i="9"/>
  <c r="F948" i="9"/>
  <c r="E948" i="9"/>
  <c r="G947" i="9"/>
  <c r="F947" i="9"/>
  <c r="E947" i="9"/>
  <c r="G946" i="9"/>
  <c r="F946" i="9"/>
  <c r="E946" i="9"/>
  <c r="G945" i="9"/>
  <c r="F945" i="9"/>
  <c r="E945" i="9"/>
  <c r="G944" i="9"/>
  <c r="F944" i="9"/>
  <c r="E944" i="9"/>
  <c r="G943" i="9"/>
  <c r="F943" i="9"/>
  <c r="E943" i="9"/>
  <c r="G942" i="9"/>
  <c r="F942" i="9"/>
  <c r="E942" i="9"/>
  <c r="G941" i="9"/>
  <c r="F941" i="9"/>
  <c r="E941" i="9"/>
  <c r="G940" i="9"/>
  <c r="F940" i="9"/>
  <c r="E940" i="9"/>
  <c r="G939" i="9"/>
  <c r="F939" i="9"/>
  <c r="E939" i="9"/>
  <c r="G938" i="9"/>
  <c r="F938" i="9"/>
  <c r="E938" i="9"/>
  <c r="G937" i="9"/>
  <c r="F937" i="9"/>
  <c r="E937" i="9"/>
  <c r="G936" i="9"/>
  <c r="F936" i="9"/>
  <c r="E936" i="9"/>
  <c r="G935" i="9"/>
  <c r="F935" i="9"/>
  <c r="E935" i="9"/>
  <c r="G934" i="9"/>
  <c r="F934" i="9"/>
  <c r="E934" i="9"/>
  <c r="G933" i="9"/>
  <c r="F933" i="9"/>
  <c r="E933" i="9"/>
  <c r="G932" i="9"/>
  <c r="F932" i="9"/>
  <c r="E932" i="9"/>
  <c r="G931" i="9"/>
  <c r="F931" i="9"/>
  <c r="E931" i="9"/>
  <c r="G930" i="9"/>
  <c r="F930" i="9"/>
  <c r="E930" i="9"/>
  <c r="G929" i="9"/>
  <c r="F929" i="9"/>
  <c r="E929" i="9"/>
  <c r="G928" i="9"/>
  <c r="F928" i="9"/>
  <c r="E928" i="9"/>
  <c r="G927" i="9"/>
  <c r="F927" i="9"/>
  <c r="E927" i="9"/>
  <c r="G926" i="9"/>
  <c r="F926" i="9"/>
  <c r="E926" i="9"/>
  <c r="G925" i="9"/>
  <c r="F925" i="9"/>
  <c r="E925" i="9"/>
  <c r="G924" i="9"/>
  <c r="F924" i="9"/>
  <c r="E924" i="9"/>
  <c r="G923" i="9"/>
  <c r="F923" i="9"/>
  <c r="E923" i="9"/>
  <c r="G922" i="9"/>
  <c r="F922" i="9"/>
  <c r="E922" i="9"/>
  <c r="G921" i="9"/>
  <c r="F921" i="9"/>
  <c r="E921" i="9"/>
  <c r="G920" i="9"/>
  <c r="F920" i="9"/>
  <c r="E920" i="9"/>
  <c r="G919" i="9"/>
  <c r="F919" i="9"/>
  <c r="E919" i="9"/>
  <c r="G918" i="9"/>
  <c r="F918" i="9"/>
  <c r="E918" i="9"/>
  <c r="G917" i="9"/>
  <c r="F917" i="9"/>
  <c r="E917" i="9"/>
  <c r="G916" i="9"/>
  <c r="F916" i="9"/>
  <c r="E916" i="9"/>
  <c r="G915" i="9"/>
  <c r="F915" i="9"/>
  <c r="E915" i="9"/>
  <c r="G914" i="9"/>
  <c r="F914" i="9"/>
  <c r="E914" i="9"/>
  <c r="G913" i="9"/>
  <c r="F913" i="9"/>
  <c r="E913" i="9"/>
  <c r="G912" i="9"/>
  <c r="F912" i="9"/>
  <c r="E912" i="9"/>
  <c r="G911" i="9"/>
  <c r="F911" i="9"/>
  <c r="E911" i="9"/>
  <c r="G910" i="9"/>
  <c r="F910" i="9"/>
  <c r="E910" i="9"/>
  <c r="G909" i="9"/>
  <c r="F909" i="9"/>
  <c r="E909" i="9"/>
  <c r="G908" i="9"/>
  <c r="F908" i="9"/>
  <c r="E908" i="9"/>
  <c r="G907" i="9"/>
  <c r="F907" i="9"/>
  <c r="E907" i="9"/>
  <c r="G906" i="9"/>
  <c r="F906" i="9"/>
  <c r="E906" i="9"/>
  <c r="G905" i="9"/>
  <c r="F905" i="9"/>
  <c r="E905" i="9"/>
  <c r="G904" i="9"/>
  <c r="F904" i="9"/>
  <c r="E904" i="9"/>
  <c r="G903" i="9"/>
  <c r="F903" i="9"/>
  <c r="E903" i="9"/>
  <c r="G902" i="9"/>
  <c r="F902" i="9"/>
  <c r="E902" i="9"/>
  <c r="G901" i="9"/>
  <c r="F901" i="9"/>
  <c r="E901" i="9"/>
  <c r="G900" i="9"/>
  <c r="F900" i="9"/>
  <c r="E900" i="9"/>
  <c r="G899" i="9"/>
  <c r="F899" i="9"/>
  <c r="E899" i="9"/>
  <c r="G898" i="9"/>
  <c r="F898" i="9"/>
  <c r="E898" i="9"/>
  <c r="G897" i="9"/>
  <c r="F897" i="9"/>
  <c r="E897" i="9"/>
  <c r="G896" i="9"/>
  <c r="F896" i="9"/>
  <c r="E896" i="9"/>
  <c r="G895" i="9"/>
  <c r="F895" i="9"/>
  <c r="E895" i="9"/>
  <c r="G894" i="9"/>
  <c r="F894" i="9"/>
  <c r="E894" i="9"/>
  <c r="G893" i="9"/>
  <c r="F893" i="9"/>
  <c r="E893" i="9"/>
  <c r="G892" i="9"/>
  <c r="F892" i="9"/>
  <c r="E892" i="9"/>
  <c r="G891" i="9"/>
  <c r="F891" i="9"/>
  <c r="E891" i="9"/>
  <c r="G890" i="9"/>
  <c r="F890" i="9"/>
  <c r="E890" i="9"/>
  <c r="G889" i="9"/>
  <c r="F889" i="9"/>
  <c r="E889" i="9"/>
  <c r="G888" i="9"/>
  <c r="F888" i="9"/>
  <c r="E888" i="9"/>
  <c r="G887" i="9"/>
  <c r="F887" i="9"/>
  <c r="E887" i="9"/>
  <c r="G886" i="9"/>
  <c r="F886" i="9"/>
  <c r="E886" i="9"/>
  <c r="G885" i="9"/>
  <c r="F885" i="9"/>
  <c r="E885" i="9"/>
  <c r="G884" i="9"/>
  <c r="F884" i="9"/>
  <c r="E884" i="9"/>
  <c r="G883" i="9"/>
  <c r="F883" i="9"/>
  <c r="E883" i="9"/>
  <c r="G882" i="9"/>
  <c r="F882" i="9"/>
  <c r="E882" i="9"/>
  <c r="G881" i="9"/>
  <c r="F881" i="9"/>
  <c r="E881" i="9"/>
  <c r="G880" i="9"/>
  <c r="F880" i="9"/>
  <c r="E880" i="9"/>
  <c r="G879" i="9"/>
  <c r="F879" i="9"/>
  <c r="E879" i="9"/>
  <c r="G878" i="9"/>
  <c r="F878" i="9"/>
  <c r="E878" i="9"/>
  <c r="G877" i="9"/>
  <c r="F877" i="9"/>
  <c r="E877" i="9"/>
  <c r="G876" i="9"/>
  <c r="F876" i="9"/>
  <c r="E876" i="9"/>
  <c r="G875" i="9"/>
  <c r="F875" i="9"/>
  <c r="E875" i="9"/>
  <c r="G874" i="9"/>
  <c r="F874" i="9"/>
  <c r="E874" i="9"/>
  <c r="G873" i="9"/>
  <c r="F873" i="9"/>
  <c r="E873" i="9"/>
  <c r="G872" i="9"/>
  <c r="F872" i="9"/>
  <c r="E872" i="9"/>
  <c r="G871" i="9"/>
  <c r="F871" i="9"/>
  <c r="E871" i="9"/>
  <c r="G870" i="9"/>
  <c r="F870" i="9"/>
  <c r="E870" i="9"/>
  <c r="G869" i="9"/>
  <c r="F869" i="9"/>
  <c r="E869" i="9"/>
  <c r="G868" i="9"/>
  <c r="F868" i="9"/>
  <c r="E868" i="9"/>
  <c r="G867" i="9"/>
  <c r="F867" i="9"/>
  <c r="E867" i="9"/>
  <c r="G866" i="9"/>
  <c r="F866" i="9"/>
  <c r="E866" i="9"/>
  <c r="G865" i="9"/>
  <c r="F865" i="9"/>
  <c r="E865" i="9"/>
  <c r="G864" i="9"/>
  <c r="F864" i="9"/>
  <c r="E864" i="9"/>
  <c r="G863" i="9"/>
  <c r="F863" i="9"/>
  <c r="E863" i="9"/>
  <c r="G862" i="9"/>
  <c r="F862" i="9"/>
  <c r="E862" i="9"/>
  <c r="G861" i="9"/>
  <c r="F861" i="9"/>
  <c r="E861" i="9"/>
  <c r="G860" i="9"/>
  <c r="F860" i="9"/>
  <c r="E860" i="9"/>
  <c r="G859" i="9"/>
  <c r="F859" i="9"/>
  <c r="E859" i="9"/>
  <c r="G858" i="9"/>
  <c r="F858" i="9"/>
  <c r="E858" i="9"/>
  <c r="G857" i="9"/>
  <c r="F857" i="9"/>
  <c r="E857" i="9"/>
  <c r="G856" i="9"/>
  <c r="F856" i="9"/>
  <c r="E856" i="9"/>
  <c r="G855" i="9"/>
  <c r="F855" i="9"/>
  <c r="E855" i="9"/>
  <c r="G854" i="9"/>
  <c r="F854" i="9"/>
  <c r="E854" i="9"/>
  <c r="G853" i="9"/>
  <c r="F853" i="9"/>
  <c r="E853" i="9"/>
  <c r="G852" i="9"/>
  <c r="F852" i="9"/>
  <c r="E852" i="9"/>
  <c r="G851" i="9"/>
  <c r="F851" i="9"/>
  <c r="E851" i="9"/>
  <c r="G850" i="9"/>
  <c r="F850" i="9"/>
  <c r="E850" i="9"/>
  <c r="G849" i="9"/>
  <c r="F849" i="9"/>
  <c r="E849" i="9"/>
  <c r="G848" i="9"/>
  <c r="F848" i="9"/>
  <c r="E848" i="9"/>
  <c r="G847" i="9"/>
  <c r="F847" i="9"/>
  <c r="E847" i="9"/>
  <c r="G846" i="9"/>
  <c r="F846" i="9"/>
  <c r="E846" i="9"/>
  <c r="G845" i="9"/>
  <c r="F845" i="9"/>
  <c r="E845" i="9"/>
  <c r="G844" i="9"/>
  <c r="F844" i="9"/>
  <c r="E844" i="9"/>
  <c r="G843" i="9"/>
  <c r="F843" i="9"/>
  <c r="E843" i="9"/>
  <c r="G842" i="9"/>
  <c r="F842" i="9"/>
  <c r="E842" i="9"/>
  <c r="G841" i="9"/>
  <c r="F841" i="9"/>
  <c r="E841" i="9"/>
  <c r="G840" i="9"/>
  <c r="F840" i="9"/>
  <c r="E840" i="9"/>
  <c r="G839" i="9"/>
  <c r="F839" i="9"/>
  <c r="E839" i="9"/>
  <c r="G838" i="9"/>
  <c r="F838" i="9"/>
  <c r="E838" i="9"/>
  <c r="G837" i="9"/>
  <c r="F837" i="9"/>
  <c r="E837" i="9"/>
  <c r="G836" i="9"/>
  <c r="F836" i="9"/>
  <c r="E836" i="9"/>
  <c r="G835" i="9"/>
  <c r="F835" i="9"/>
  <c r="E835" i="9"/>
  <c r="G834" i="9"/>
  <c r="F834" i="9"/>
  <c r="E834" i="9"/>
  <c r="G833" i="9"/>
  <c r="F833" i="9"/>
  <c r="E833" i="9"/>
  <c r="G832" i="9"/>
  <c r="F832" i="9"/>
  <c r="E832" i="9"/>
  <c r="G831" i="9"/>
  <c r="F831" i="9"/>
  <c r="E831" i="9"/>
  <c r="G830" i="9"/>
  <c r="F830" i="9"/>
  <c r="E830" i="9"/>
  <c r="G829" i="9"/>
  <c r="F829" i="9"/>
  <c r="E829" i="9"/>
  <c r="G828" i="9"/>
  <c r="F828" i="9"/>
  <c r="E828" i="9"/>
  <c r="G827" i="9"/>
  <c r="F827" i="9"/>
  <c r="E827" i="9"/>
  <c r="G826" i="9"/>
  <c r="F826" i="9"/>
  <c r="E826" i="9"/>
  <c r="G825" i="9"/>
  <c r="F825" i="9"/>
  <c r="E825" i="9"/>
  <c r="G824" i="9"/>
  <c r="F824" i="9"/>
  <c r="E824" i="9"/>
  <c r="G823" i="9"/>
  <c r="F823" i="9"/>
  <c r="E823" i="9"/>
  <c r="G822" i="9"/>
  <c r="F822" i="9"/>
  <c r="E822" i="9"/>
  <c r="G821" i="9"/>
  <c r="F821" i="9"/>
  <c r="E821" i="9"/>
  <c r="G820" i="9"/>
  <c r="F820" i="9"/>
  <c r="E820" i="9"/>
  <c r="G819" i="9"/>
  <c r="F819" i="9"/>
  <c r="E819" i="9"/>
  <c r="G818" i="9"/>
  <c r="F818" i="9"/>
  <c r="E818" i="9"/>
  <c r="G817" i="9"/>
  <c r="F817" i="9"/>
  <c r="E817" i="9"/>
  <c r="G816" i="9"/>
  <c r="F816" i="9"/>
  <c r="E816" i="9"/>
  <c r="G815" i="9"/>
  <c r="F815" i="9"/>
  <c r="E815" i="9"/>
  <c r="G814" i="9"/>
  <c r="F814" i="9"/>
  <c r="E814" i="9"/>
  <c r="G813" i="9"/>
  <c r="F813" i="9"/>
  <c r="E813" i="9"/>
  <c r="G812" i="9"/>
  <c r="F812" i="9"/>
  <c r="E812" i="9"/>
  <c r="G811" i="9"/>
  <c r="F811" i="9"/>
  <c r="E811" i="9"/>
  <c r="G810" i="9"/>
  <c r="F810" i="9"/>
  <c r="E810" i="9"/>
  <c r="G809" i="9"/>
  <c r="F809" i="9"/>
  <c r="E809" i="9"/>
  <c r="G808" i="9"/>
  <c r="F808" i="9"/>
  <c r="E808" i="9"/>
  <c r="G807" i="9"/>
  <c r="F807" i="9"/>
  <c r="E807" i="9"/>
  <c r="G806" i="9"/>
  <c r="F806" i="9"/>
  <c r="E806" i="9"/>
  <c r="G805" i="9"/>
  <c r="F805" i="9"/>
  <c r="E805" i="9"/>
  <c r="G804" i="9"/>
  <c r="F804" i="9"/>
  <c r="E804" i="9"/>
  <c r="G803" i="9"/>
  <c r="F803" i="9"/>
  <c r="E803" i="9"/>
  <c r="G802" i="9"/>
  <c r="F802" i="9"/>
  <c r="E802" i="9"/>
  <c r="G801" i="9"/>
  <c r="F801" i="9"/>
  <c r="E801" i="9"/>
  <c r="G800" i="9"/>
  <c r="F800" i="9"/>
  <c r="E800" i="9"/>
  <c r="G799" i="9"/>
  <c r="F799" i="9"/>
  <c r="E799" i="9"/>
  <c r="G798" i="9"/>
  <c r="F798" i="9"/>
  <c r="E798" i="9"/>
  <c r="G797" i="9"/>
  <c r="F797" i="9"/>
  <c r="E797" i="9"/>
  <c r="G796" i="9"/>
  <c r="F796" i="9"/>
  <c r="E796" i="9"/>
  <c r="G795" i="9"/>
  <c r="F795" i="9"/>
  <c r="E795" i="9"/>
  <c r="G794" i="9"/>
  <c r="F794" i="9"/>
  <c r="E794" i="9"/>
  <c r="G793" i="9"/>
  <c r="F793" i="9"/>
  <c r="E793" i="9"/>
  <c r="G792" i="9"/>
  <c r="F792" i="9"/>
  <c r="E792" i="9"/>
  <c r="G791" i="9"/>
  <c r="F791" i="9"/>
  <c r="E791" i="9"/>
  <c r="G790" i="9"/>
  <c r="F790" i="9"/>
  <c r="E790" i="9"/>
  <c r="G789" i="9"/>
  <c r="F789" i="9"/>
  <c r="E789" i="9"/>
  <c r="G788" i="9"/>
  <c r="F788" i="9"/>
  <c r="E788" i="9"/>
  <c r="G787" i="9"/>
  <c r="F787" i="9"/>
  <c r="E787" i="9"/>
  <c r="G786" i="9"/>
  <c r="F786" i="9"/>
  <c r="E786" i="9"/>
  <c r="G785" i="9"/>
  <c r="F785" i="9"/>
  <c r="E785" i="9"/>
  <c r="G784" i="9"/>
  <c r="F784" i="9"/>
  <c r="E784" i="9"/>
  <c r="G783" i="9"/>
  <c r="F783" i="9"/>
  <c r="E783" i="9"/>
  <c r="G782" i="9"/>
  <c r="F782" i="9"/>
  <c r="E782" i="9"/>
  <c r="G781" i="9"/>
  <c r="F781" i="9"/>
  <c r="E781" i="9"/>
  <c r="G780" i="9"/>
  <c r="F780" i="9"/>
  <c r="E780" i="9"/>
  <c r="G779" i="9"/>
  <c r="F779" i="9"/>
  <c r="E779" i="9"/>
  <c r="G778" i="9"/>
  <c r="F778" i="9"/>
  <c r="E778" i="9"/>
  <c r="G777" i="9"/>
  <c r="F777" i="9"/>
  <c r="E777" i="9"/>
  <c r="G776" i="9"/>
  <c r="F776" i="9"/>
  <c r="E776" i="9"/>
  <c r="G775" i="9"/>
  <c r="F775" i="9"/>
  <c r="E775" i="9"/>
  <c r="G774" i="9"/>
  <c r="F774" i="9"/>
  <c r="E774" i="9"/>
  <c r="G773" i="9"/>
  <c r="F773" i="9"/>
  <c r="E773" i="9"/>
  <c r="G772" i="9"/>
  <c r="F772" i="9"/>
  <c r="E772" i="9"/>
  <c r="G771" i="9"/>
  <c r="F771" i="9"/>
  <c r="E771" i="9"/>
  <c r="G770" i="9"/>
  <c r="F770" i="9"/>
  <c r="E770" i="9"/>
  <c r="G769" i="9"/>
  <c r="F769" i="9"/>
  <c r="E769" i="9"/>
  <c r="G768" i="9"/>
  <c r="F768" i="9"/>
  <c r="E768" i="9"/>
  <c r="G767" i="9"/>
  <c r="F767" i="9"/>
  <c r="E767" i="9"/>
  <c r="G766" i="9"/>
  <c r="F766" i="9"/>
  <c r="E766" i="9"/>
  <c r="G765" i="9"/>
  <c r="F765" i="9"/>
  <c r="E765" i="9"/>
  <c r="G764" i="9"/>
  <c r="F764" i="9"/>
  <c r="E764" i="9"/>
  <c r="G763" i="9"/>
  <c r="F763" i="9"/>
  <c r="E763" i="9"/>
  <c r="G762" i="9"/>
  <c r="F762" i="9"/>
  <c r="E762" i="9"/>
  <c r="G761" i="9"/>
  <c r="F761" i="9"/>
  <c r="E761" i="9"/>
  <c r="G760" i="9"/>
  <c r="F760" i="9"/>
  <c r="E760" i="9"/>
  <c r="G759" i="9"/>
  <c r="F759" i="9"/>
  <c r="E759" i="9"/>
  <c r="G758" i="9"/>
  <c r="F758" i="9"/>
  <c r="E758" i="9"/>
  <c r="G757" i="9"/>
  <c r="F757" i="9"/>
  <c r="E757" i="9"/>
  <c r="G756" i="9"/>
  <c r="F756" i="9"/>
  <c r="E756" i="9"/>
  <c r="G755" i="9"/>
  <c r="F755" i="9"/>
  <c r="E755" i="9"/>
  <c r="G754" i="9"/>
  <c r="F754" i="9"/>
  <c r="E754" i="9"/>
  <c r="G753" i="9"/>
  <c r="F753" i="9"/>
  <c r="E753" i="9"/>
  <c r="G752" i="9"/>
  <c r="F752" i="9"/>
  <c r="E752" i="9"/>
  <c r="G751" i="9"/>
  <c r="F751" i="9"/>
  <c r="E751" i="9"/>
  <c r="G750" i="9"/>
  <c r="F750" i="9"/>
  <c r="E750" i="9"/>
  <c r="G749" i="9"/>
  <c r="F749" i="9"/>
  <c r="E749" i="9"/>
  <c r="G748" i="9"/>
  <c r="F748" i="9"/>
  <c r="E748" i="9"/>
  <c r="G747" i="9"/>
  <c r="F747" i="9"/>
  <c r="E747" i="9"/>
  <c r="G746" i="9"/>
  <c r="F746" i="9"/>
  <c r="E746" i="9"/>
  <c r="G745" i="9"/>
  <c r="F745" i="9"/>
  <c r="E745" i="9"/>
  <c r="G744" i="9"/>
  <c r="F744" i="9"/>
  <c r="E744" i="9"/>
  <c r="G743" i="9"/>
  <c r="F743" i="9"/>
  <c r="E743" i="9"/>
  <c r="G742" i="9"/>
  <c r="F742" i="9"/>
  <c r="E742" i="9"/>
  <c r="G741" i="9"/>
  <c r="F741" i="9"/>
  <c r="E741" i="9"/>
  <c r="G740" i="9"/>
  <c r="F740" i="9"/>
  <c r="E740" i="9"/>
  <c r="G739" i="9"/>
  <c r="F739" i="9"/>
  <c r="E739" i="9"/>
  <c r="G738" i="9"/>
  <c r="F738" i="9"/>
  <c r="E738" i="9"/>
  <c r="G737" i="9"/>
  <c r="F737" i="9"/>
  <c r="E737" i="9"/>
  <c r="G736" i="9"/>
  <c r="F736" i="9"/>
  <c r="E736" i="9"/>
  <c r="G735" i="9"/>
  <c r="F735" i="9"/>
  <c r="E735" i="9"/>
  <c r="G734" i="9"/>
  <c r="F734" i="9"/>
  <c r="E734" i="9"/>
  <c r="G733" i="9"/>
  <c r="F733" i="9"/>
  <c r="E733" i="9"/>
  <c r="G732" i="9"/>
  <c r="F732" i="9"/>
  <c r="E732" i="9"/>
  <c r="G731" i="9"/>
  <c r="F731" i="9"/>
  <c r="E731" i="9"/>
  <c r="G730" i="9"/>
  <c r="F730" i="9"/>
  <c r="E730" i="9"/>
  <c r="G729" i="9"/>
  <c r="F729" i="9"/>
  <c r="E729" i="9"/>
  <c r="G728" i="9"/>
  <c r="F728" i="9"/>
  <c r="E728" i="9"/>
  <c r="G727" i="9"/>
  <c r="F727" i="9"/>
  <c r="E727" i="9"/>
  <c r="G726" i="9"/>
  <c r="F726" i="9"/>
  <c r="E726" i="9"/>
  <c r="G725" i="9"/>
  <c r="F725" i="9"/>
  <c r="E725" i="9"/>
  <c r="G724" i="9"/>
  <c r="F724" i="9"/>
  <c r="E724" i="9"/>
  <c r="G723" i="9"/>
  <c r="F723" i="9"/>
  <c r="E723" i="9"/>
  <c r="G722" i="9"/>
  <c r="F722" i="9"/>
  <c r="E722" i="9"/>
  <c r="G721" i="9"/>
  <c r="F721" i="9"/>
  <c r="E721" i="9"/>
  <c r="G720" i="9"/>
  <c r="F720" i="9"/>
  <c r="E720" i="9"/>
  <c r="G719" i="9"/>
  <c r="F719" i="9"/>
  <c r="E719" i="9"/>
  <c r="G718" i="9"/>
  <c r="F718" i="9"/>
  <c r="E718" i="9"/>
  <c r="G717" i="9"/>
  <c r="F717" i="9"/>
  <c r="E717" i="9"/>
  <c r="G716" i="9"/>
  <c r="F716" i="9"/>
  <c r="E716" i="9"/>
  <c r="G715" i="9"/>
  <c r="F715" i="9"/>
  <c r="E715" i="9"/>
  <c r="G714" i="9"/>
  <c r="F714" i="9"/>
  <c r="E714" i="9"/>
  <c r="G713" i="9"/>
  <c r="F713" i="9"/>
  <c r="E713" i="9"/>
  <c r="G712" i="9"/>
  <c r="F712" i="9"/>
  <c r="E712" i="9"/>
  <c r="G711" i="9"/>
  <c r="F711" i="9"/>
  <c r="E711" i="9"/>
  <c r="G710" i="9"/>
  <c r="F710" i="9"/>
  <c r="E710" i="9"/>
  <c r="G709" i="9"/>
  <c r="F709" i="9"/>
  <c r="E709" i="9"/>
  <c r="G708" i="9"/>
  <c r="F708" i="9"/>
  <c r="E708" i="9"/>
  <c r="G707" i="9"/>
  <c r="F707" i="9"/>
  <c r="E707" i="9"/>
  <c r="G706" i="9"/>
  <c r="F706" i="9"/>
  <c r="E706" i="9"/>
  <c r="G705" i="9"/>
  <c r="F705" i="9"/>
  <c r="E705" i="9"/>
  <c r="G704" i="9"/>
  <c r="F704" i="9"/>
  <c r="E704" i="9"/>
  <c r="G703" i="9"/>
  <c r="F703" i="9"/>
  <c r="E703" i="9"/>
  <c r="G702" i="9"/>
  <c r="F702" i="9"/>
  <c r="E702" i="9"/>
  <c r="G701" i="9"/>
  <c r="F701" i="9"/>
  <c r="E701" i="9"/>
  <c r="G700" i="9"/>
  <c r="F700" i="9"/>
  <c r="E700" i="9"/>
  <c r="G699" i="9"/>
  <c r="F699" i="9"/>
  <c r="E699" i="9"/>
  <c r="G698" i="9"/>
  <c r="F698" i="9"/>
  <c r="E698" i="9"/>
  <c r="G697" i="9"/>
  <c r="F697" i="9"/>
  <c r="E697" i="9"/>
  <c r="G696" i="9"/>
  <c r="F696" i="9"/>
  <c r="E696" i="9"/>
  <c r="G695" i="9"/>
  <c r="F695" i="9"/>
  <c r="E695" i="9"/>
  <c r="G694" i="9"/>
  <c r="F694" i="9"/>
  <c r="E694" i="9"/>
  <c r="G693" i="9"/>
  <c r="F693" i="9"/>
  <c r="E693" i="9"/>
  <c r="G692" i="9"/>
  <c r="F692" i="9"/>
  <c r="E692" i="9"/>
  <c r="G691" i="9"/>
  <c r="F691" i="9"/>
  <c r="E691" i="9"/>
  <c r="G690" i="9"/>
  <c r="F690" i="9"/>
  <c r="E690" i="9"/>
  <c r="G689" i="9"/>
  <c r="F689" i="9"/>
  <c r="E689" i="9"/>
  <c r="G688" i="9"/>
  <c r="F688" i="9"/>
  <c r="E688" i="9"/>
  <c r="G687" i="9"/>
  <c r="F687" i="9"/>
  <c r="E687" i="9"/>
  <c r="G686" i="9"/>
  <c r="F686" i="9"/>
  <c r="E686" i="9"/>
  <c r="G685" i="9"/>
  <c r="F685" i="9"/>
  <c r="E685" i="9"/>
  <c r="G684" i="9"/>
  <c r="F684" i="9"/>
  <c r="E684" i="9"/>
  <c r="G683" i="9"/>
  <c r="F683" i="9"/>
  <c r="E683" i="9"/>
  <c r="G682" i="9"/>
  <c r="F682" i="9"/>
  <c r="E682" i="9"/>
  <c r="G681" i="9"/>
  <c r="F681" i="9"/>
  <c r="E681" i="9"/>
  <c r="G680" i="9"/>
  <c r="F680" i="9"/>
  <c r="E680" i="9"/>
  <c r="G679" i="9"/>
  <c r="F679" i="9"/>
  <c r="E679" i="9"/>
  <c r="G678" i="9"/>
  <c r="F678" i="9"/>
  <c r="E678" i="9"/>
  <c r="G677" i="9"/>
  <c r="F677" i="9"/>
  <c r="E677" i="9"/>
  <c r="G676" i="9"/>
  <c r="F676" i="9"/>
  <c r="E676" i="9"/>
  <c r="G675" i="9"/>
  <c r="F675" i="9"/>
  <c r="E675" i="9"/>
  <c r="G674" i="9"/>
  <c r="F674" i="9"/>
  <c r="E674" i="9"/>
  <c r="G673" i="9"/>
  <c r="F673" i="9"/>
  <c r="E673" i="9"/>
  <c r="G672" i="9"/>
  <c r="F672" i="9"/>
  <c r="E672" i="9"/>
  <c r="G671" i="9"/>
  <c r="F671" i="9"/>
  <c r="E671" i="9"/>
  <c r="G670" i="9"/>
  <c r="F670" i="9"/>
  <c r="E670" i="9"/>
  <c r="G669" i="9"/>
  <c r="F669" i="9"/>
  <c r="E669" i="9"/>
  <c r="G668" i="9"/>
  <c r="F668" i="9"/>
  <c r="E668" i="9"/>
  <c r="G667" i="9"/>
  <c r="F667" i="9"/>
  <c r="E667" i="9"/>
  <c r="G666" i="9"/>
  <c r="F666" i="9"/>
  <c r="E666" i="9"/>
  <c r="G665" i="9"/>
  <c r="F665" i="9"/>
  <c r="E665" i="9"/>
  <c r="G664" i="9"/>
  <c r="F664" i="9"/>
  <c r="E664" i="9"/>
  <c r="G663" i="9"/>
  <c r="F663" i="9"/>
  <c r="E663" i="9"/>
  <c r="G662" i="9"/>
  <c r="F662" i="9"/>
  <c r="E662" i="9"/>
  <c r="G661" i="9"/>
  <c r="F661" i="9"/>
  <c r="E661" i="9"/>
  <c r="G660" i="9"/>
  <c r="F660" i="9"/>
  <c r="E660" i="9"/>
  <c r="G659" i="9"/>
  <c r="F659" i="9"/>
  <c r="E659" i="9"/>
  <c r="G658" i="9"/>
  <c r="F658" i="9"/>
  <c r="E658" i="9"/>
  <c r="G657" i="9"/>
  <c r="F657" i="9"/>
  <c r="E657" i="9"/>
  <c r="G656" i="9"/>
  <c r="F656" i="9"/>
  <c r="E656" i="9"/>
  <c r="G655" i="9"/>
  <c r="F655" i="9"/>
  <c r="E655" i="9"/>
  <c r="G654" i="9"/>
  <c r="F654" i="9"/>
  <c r="E654" i="9"/>
  <c r="G653" i="9"/>
  <c r="F653" i="9"/>
  <c r="E653" i="9"/>
  <c r="G652" i="9"/>
  <c r="F652" i="9"/>
  <c r="E652" i="9"/>
  <c r="G651" i="9"/>
  <c r="F651" i="9"/>
  <c r="E651" i="9"/>
  <c r="G650" i="9"/>
  <c r="F650" i="9"/>
  <c r="E650" i="9"/>
  <c r="G649" i="9"/>
  <c r="F649" i="9"/>
  <c r="E649" i="9"/>
  <c r="G648" i="9"/>
  <c r="F648" i="9"/>
  <c r="E648" i="9"/>
  <c r="G647" i="9"/>
  <c r="F647" i="9"/>
  <c r="E647" i="9"/>
  <c r="G646" i="9"/>
  <c r="F646" i="9"/>
  <c r="E646" i="9"/>
  <c r="G645" i="9"/>
  <c r="F645" i="9"/>
  <c r="E645" i="9"/>
  <c r="G644" i="9"/>
  <c r="F644" i="9"/>
  <c r="E644" i="9"/>
  <c r="G643" i="9"/>
  <c r="F643" i="9"/>
  <c r="E643" i="9"/>
  <c r="G642" i="9"/>
  <c r="F642" i="9"/>
  <c r="E642" i="9"/>
  <c r="G641" i="9"/>
  <c r="F641" i="9"/>
  <c r="E641" i="9"/>
  <c r="G640" i="9"/>
  <c r="F640" i="9"/>
  <c r="E640" i="9"/>
  <c r="G639" i="9"/>
  <c r="F639" i="9"/>
  <c r="E639" i="9"/>
  <c r="G638" i="9"/>
  <c r="F638" i="9"/>
  <c r="E638" i="9"/>
  <c r="G637" i="9"/>
  <c r="F637" i="9"/>
  <c r="E637" i="9"/>
  <c r="G636" i="9"/>
  <c r="F636" i="9"/>
  <c r="E636" i="9"/>
  <c r="G635" i="9"/>
  <c r="F635" i="9"/>
  <c r="E635" i="9"/>
  <c r="G634" i="9"/>
  <c r="F634" i="9"/>
  <c r="E634" i="9"/>
  <c r="G633" i="9"/>
  <c r="F633" i="9"/>
  <c r="E633" i="9"/>
  <c r="G632" i="9"/>
  <c r="F632" i="9"/>
  <c r="E632" i="9"/>
  <c r="G631" i="9"/>
  <c r="F631" i="9"/>
  <c r="E631" i="9"/>
  <c r="G630" i="9"/>
  <c r="F630" i="9"/>
  <c r="E630" i="9"/>
  <c r="G629" i="9"/>
  <c r="F629" i="9"/>
  <c r="E629" i="9"/>
  <c r="G628" i="9"/>
  <c r="F628" i="9"/>
  <c r="E628" i="9"/>
  <c r="G627" i="9"/>
  <c r="F627" i="9"/>
  <c r="E627" i="9"/>
  <c r="G626" i="9"/>
  <c r="F626" i="9"/>
  <c r="E626" i="9"/>
  <c r="G625" i="9"/>
  <c r="F625" i="9"/>
  <c r="E625" i="9"/>
  <c r="G624" i="9"/>
  <c r="F624" i="9"/>
  <c r="E624" i="9"/>
  <c r="G623" i="9"/>
  <c r="F623" i="9"/>
  <c r="E623" i="9"/>
  <c r="G622" i="9"/>
  <c r="F622" i="9"/>
  <c r="E622" i="9"/>
  <c r="G621" i="9"/>
  <c r="F621" i="9"/>
  <c r="E621" i="9"/>
  <c r="G620" i="9"/>
  <c r="F620" i="9"/>
  <c r="E620" i="9"/>
  <c r="G619" i="9"/>
  <c r="F619" i="9"/>
  <c r="E619" i="9"/>
  <c r="G618" i="9"/>
  <c r="F618" i="9"/>
  <c r="E618" i="9"/>
  <c r="G617" i="9"/>
  <c r="F617" i="9"/>
  <c r="E617" i="9"/>
  <c r="G616" i="9"/>
  <c r="F616" i="9"/>
  <c r="E616" i="9"/>
  <c r="G615" i="9"/>
  <c r="F615" i="9"/>
  <c r="E615" i="9"/>
  <c r="G614" i="9"/>
  <c r="F614" i="9"/>
  <c r="E614" i="9"/>
  <c r="G613" i="9"/>
  <c r="F613" i="9"/>
  <c r="E613" i="9"/>
  <c r="G612" i="9"/>
  <c r="F612" i="9"/>
  <c r="E612" i="9"/>
  <c r="G611" i="9"/>
  <c r="F611" i="9"/>
  <c r="E611" i="9"/>
  <c r="G610" i="9"/>
  <c r="F610" i="9"/>
  <c r="E610" i="9"/>
  <c r="G609" i="9"/>
  <c r="F609" i="9"/>
  <c r="E609" i="9"/>
  <c r="G608" i="9"/>
  <c r="F608" i="9"/>
  <c r="E608" i="9"/>
  <c r="G607" i="9"/>
  <c r="F607" i="9"/>
  <c r="E607" i="9"/>
  <c r="G606" i="9"/>
  <c r="F606" i="9"/>
  <c r="E606" i="9"/>
  <c r="G605" i="9"/>
  <c r="F605" i="9"/>
  <c r="E605" i="9"/>
  <c r="G604" i="9"/>
  <c r="F604" i="9"/>
  <c r="E604" i="9"/>
  <c r="G603" i="9"/>
  <c r="F603" i="9"/>
  <c r="E603" i="9"/>
  <c r="G602" i="9"/>
  <c r="F602" i="9"/>
  <c r="E602" i="9"/>
  <c r="G601" i="9"/>
  <c r="F601" i="9"/>
  <c r="E601" i="9"/>
  <c r="G600" i="9"/>
  <c r="F600" i="9"/>
  <c r="E600" i="9"/>
  <c r="G599" i="9"/>
  <c r="F599" i="9"/>
  <c r="E599" i="9"/>
  <c r="G598" i="9"/>
  <c r="F598" i="9"/>
  <c r="E598" i="9"/>
  <c r="G597" i="9"/>
  <c r="F597" i="9"/>
  <c r="E597" i="9"/>
  <c r="G596" i="9"/>
  <c r="F596" i="9"/>
  <c r="E596" i="9"/>
  <c r="G595" i="9"/>
  <c r="F595" i="9"/>
  <c r="E595" i="9"/>
  <c r="G594" i="9"/>
  <c r="F594" i="9"/>
  <c r="E594" i="9"/>
  <c r="G593" i="9"/>
  <c r="F593" i="9"/>
  <c r="E593" i="9"/>
  <c r="G592" i="9"/>
  <c r="F592" i="9"/>
  <c r="E592" i="9"/>
  <c r="G591" i="9"/>
  <c r="F591" i="9"/>
  <c r="E591" i="9"/>
  <c r="G590" i="9"/>
  <c r="F590" i="9"/>
  <c r="E590" i="9"/>
  <c r="G589" i="9"/>
  <c r="F589" i="9"/>
  <c r="E589" i="9"/>
  <c r="G588" i="9"/>
  <c r="F588" i="9"/>
  <c r="E588" i="9"/>
  <c r="G587" i="9"/>
  <c r="F587" i="9"/>
  <c r="E587" i="9"/>
  <c r="G586" i="9"/>
  <c r="F586" i="9"/>
  <c r="E586" i="9"/>
  <c r="G585" i="9"/>
  <c r="F585" i="9"/>
  <c r="E585" i="9"/>
  <c r="G584" i="9"/>
  <c r="F584" i="9"/>
  <c r="E584" i="9"/>
  <c r="G583" i="9"/>
  <c r="F583" i="9"/>
  <c r="E583" i="9"/>
  <c r="G582" i="9"/>
  <c r="F582" i="9"/>
  <c r="E582" i="9"/>
  <c r="G581" i="9"/>
  <c r="F581" i="9"/>
  <c r="E581" i="9"/>
  <c r="G580" i="9"/>
  <c r="F580" i="9"/>
  <c r="E580" i="9"/>
  <c r="G579" i="9"/>
  <c r="F579" i="9"/>
  <c r="E579" i="9"/>
  <c r="G578" i="9"/>
  <c r="F578" i="9"/>
  <c r="E578" i="9"/>
  <c r="G577" i="9"/>
  <c r="F577" i="9"/>
  <c r="E577" i="9"/>
  <c r="G576" i="9"/>
  <c r="F576" i="9"/>
  <c r="E576" i="9"/>
  <c r="G575" i="9"/>
  <c r="F575" i="9"/>
  <c r="E575" i="9"/>
  <c r="G574" i="9"/>
  <c r="F574" i="9"/>
  <c r="E574" i="9"/>
  <c r="G573" i="9"/>
  <c r="F573" i="9"/>
  <c r="E573" i="9"/>
  <c r="G572" i="9"/>
  <c r="F572" i="9"/>
  <c r="E572" i="9"/>
  <c r="G571" i="9"/>
  <c r="F571" i="9"/>
  <c r="E571" i="9"/>
  <c r="G570" i="9"/>
  <c r="F570" i="9"/>
  <c r="E570" i="9"/>
  <c r="G569" i="9"/>
  <c r="F569" i="9"/>
  <c r="E569" i="9"/>
  <c r="G568" i="9"/>
  <c r="F568" i="9"/>
  <c r="E568" i="9"/>
  <c r="G567" i="9"/>
  <c r="F567" i="9"/>
  <c r="E567" i="9"/>
  <c r="G566" i="9"/>
  <c r="F566" i="9"/>
  <c r="E566" i="9"/>
  <c r="G565" i="9"/>
  <c r="F565" i="9"/>
  <c r="E565" i="9"/>
  <c r="G564" i="9"/>
  <c r="F564" i="9"/>
  <c r="E564" i="9"/>
  <c r="G563" i="9"/>
  <c r="F563" i="9"/>
  <c r="E563" i="9"/>
  <c r="G562" i="9"/>
  <c r="F562" i="9"/>
  <c r="E562" i="9"/>
  <c r="G561" i="9"/>
  <c r="F561" i="9"/>
  <c r="E561" i="9"/>
  <c r="G560" i="9"/>
  <c r="F560" i="9"/>
  <c r="E560" i="9"/>
  <c r="G559" i="9"/>
  <c r="F559" i="9"/>
  <c r="E559" i="9"/>
  <c r="G558" i="9"/>
  <c r="F558" i="9"/>
  <c r="E558" i="9"/>
  <c r="G557" i="9"/>
  <c r="F557" i="9"/>
  <c r="E557" i="9"/>
  <c r="G556" i="9"/>
  <c r="F556" i="9"/>
  <c r="E556" i="9"/>
  <c r="G555" i="9"/>
  <c r="F555" i="9"/>
  <c r="E555" i="9"/>
  <c r="G554" i="9"/>
  <c r="F554" i="9"/>
  <c r="E554" i="9"/>
  <c r="G553" i="9"/>
  <c r="F553" i="9"/>
  <c r="E553" i="9"/>
  <c r="G552" i="9"/>
  <c r="F552" i="9"/>
  <c r="E552" i="9"/>
  <c r="G551" i="9"/>
  <c r="F551" i="9"/>
  <c r="E551" i="9"/>
  <c r="G550" i="9"/>
  <c r="F550" i="9"/>
  <c r="E550" i="9"/>
  <c r="G549" i="9"/>
  <c r="F549" i="9"/>
  <c r="E549" i="9"/>
  <c r="G548" i="9"/>
  <c r="F548" i="9"/>
  <c r="E548" i="9"/>
  <c r="G547" i="9"/>
  <c r="F547" i="9"/>
  <c r="E547" i="9"/>
  <c r="G546" i="9"/>
  <c r="F546" i="9"/>
  <c r="E546" i="9"/>
  <c r="G545" i="9"/>
  <c r="F545" i="9"/>
  <c r="E545" i="9"/>
  <c r="G544" i="9"/>
  <c r="F544" i="9"/>
  <c r="E544" i="9"/>
  <c r="G543" i="9"/>
  <c r="F543" i="9"/>
  <c r="E543" i="9"/>
  <c r="G542" i="9"/>
  <c r="F542" i="9"/>
  <c r="E542" i="9"/>
  <c r="G541" i="9"/>
  <c r="F541" i="9"/>
  <c r="E541" i="9"/>
  <c r="G540" i="9"/>
  <c r="F540" i="9"/>
  <c r="E540" i="9"/>
  <c r="G539" i="9"/>
  <c r="F539" i="9"/>
  <c r="E539" i="9"/>
  <c r="G538" i="9"/>
  <c r="F538" i="9"/>
  <c r="E538" i="9"/>
  <c r="G537" i="9"/>
  <c r="F537" i="9"/>
  <c r="E537" i="9"/>
  <c r="G536" i="9"/>
  <c r="F536" i="9"/>
  <c r="E536" i="9"/>
  <c r="G535" i="9"/>
  <c r="F535" i="9"/>
  <c r="E535" i="9"/>
  <c r="G534" i="9"/>
  <c r="F534" i="9"/>
  <c r="E534" i="9"/>
  <c r="G533" i="9"/>
  <c r="F533" i="9"/>
  <c r="E533" i="9"/>
  <c r="G532" i="9"/>
  <c r="F532" i="9"/>
  <c r="E532" i="9"/>
  <c r="G531" i="9"/>
  <c r="F531" i="9"/>
  <c r="E531" i="9"/>
  <c r="G530" i="9"/>
  <c r="F530" i="9"/>
  <c r="E530" i="9"/>
  <c r="G529" i="9"/>
  <c r="F529" i="9"/>
  <c r="E529" i="9"/>
  <c r="G528" i="9"/>
  <c r="F528" i="9"/>
  <c r="E528" i="9"/>
  <c r="G527" i="9"/>
  <c r="F527" i="9"/>
  <c r="E527" i="9"/>
  <c r="G526" i="9"/>
  <c r="F526" i="9"/>
  <c r="E526" i="9"/>
  <c r="G525" i="9"/>
  <c r="F525" i="9"/>
  <c r="E525" i="9"/>
  <c r="G524" i="9"/>
  <c r="F524" i="9"/>
  <c r="E524" i="9"/>
  <c r="G523" i="9"/>
  <c r="F523" i="9"/>
  <c r="E523" i="9"/>
  <c r="G522" i="9"/>
  <c r="F522" i="9"/>
  <c r="E522" i="9"/>
  <c r="G521" i="9"/>
  <c r="F521" i="9"/>
  <c r="E521" i="9"/>
  <c r="G520" i="9"/>
  <c r="F520" i="9"/>
  <c r="E520" i="9"/>
  <c r="G519" i="9"/>
  <c r="F519" i="9"/>
  <c r="E519" i="9"/>
  <c r="G518" i="9"/>
  <c r="F518" i="9"/>
  <c r="E518" i="9"/>
  <c r="G517" i="9"/>
  <c r="F517" i="9"/>
  <c r="E517" i="9"/>
  <c r="G516" i="9"/>
  <c r="F516" i="9"/>
  <c r="E516" i="9"/>
  <c r="G515" i="9"/>
  <c r="F515" i="9"/>
  <c r="E515" i="9"/>
  <c r="G514" i="9"/>
  <c r="F514" i="9"/>
  <c r="E514" i="9"/>
  <c r="G513" i="9"/>
  <c r="F513" i="9"/>
  <c r="E513" i="9"/>
  <c r="G512" i="9"/>
  <c r="F512" i="9"/>
  <c r="E512" i="9"/>
  <c r="G511" i="9"/>
  <c r="F511" i="9"/>
  <c r="E511" i="9"/>
  <c r="G510" i="9"/>
  <c r="F510" i="9"/>
  <c r="E510" i="9"/>
  <c r="G509" i="9"/>
  <c r="F509" i="9"/>
  <c r="E509" i="9"/>
  <c r="G508" i="9"/>
  <c r="F508" i="9"/>
  <c r="E508" i="9"/>
  <c r="G507" i="9"/>
  <c r="F507" i="9"/>
  <c r="E507" i="9"/>
  <c r="G506" i="9"/>
  <c r="F506" i="9"/>
  <c r="E506" i="9"/>
  <c r="G505" i="9"/>
  <c r="F505" i="9"/>
  <c r="E505" i="9"/>
  <c r="G504" i="9"/>
  <c r="F504" i="9"/>
  <c r="E504" i="9"/>
  <c r="G503" i="9"/>
  <c r="F503" i="9"/>
  <c r="E503" i="9"/>
  <c r="G502" i="9"/>
  <c r="F502" i="9"/>
  <c r="E502" i="9"/>
  <c r="G501" i="9"/>
  <c r="F501" i="9"/>
  <c r="E501" i="9"/>
  <c r="G500" i="9"/>
  <c r="F500" i="9"/>
  <c r="E500" i="9"/>
  <c r="G499" i="9"/>
  <c r="F499" i="9"/>
  <c r="E499" i="9"/>
  <c r="G498" i="9"/>
  <c r="F498" i="9"/>
  <c r="E498" i="9"/>
  <c r="G497" i="9"/>
  <c r="F497" i="9"/>
  <c r="E497" i="9"/>
  <c r="G496" i="9"/>
  <c r="F496" i="9"/>
  <c r="E496" i="9"/>
  <c r="G495" i="9"/>
  <c r="F495" i="9"/>
  <c r="E495" i="9"/>
  <c r="G494" i="9"/>
  <c r="F494" i="9"/>
  <c r="E494" i="9"/>
  <c r="G493" i="9"/>
  <c r="F493" i="9"/>
  <c r="E493" i="9"/>
  <c r="G492" i="9"/>
  <c r="F492" i="9"/>
  <c r="E492" i="9"/>
  <c r="G491" i="9"/>
  <c r="F491" i="9"/>
  <c r="E491" i="9"/>
  <c r="G490" i="9"/>
  <c r="F490" i="9"/>
  <c r="E490" i="9"/>
  <c r="G489" i="9"/>
  <c r="F489" i="9"/>
  <c r="E489" i="9"/>
  <c r="G488" i="9"/>
  <c r="F488" i="9"/>
  <c r="E488" i="9"/>
  <c r="G487" i="9"/>
  <c r="F487" i="9"/>
  <c r="E487" i="9"/>
  <c r="G486" i="9"/>
  <c r="F486" i="9"/>
  <c r="E486" i="9"/>
  <c r="G485" i="9"/>
  <c r="F485" i="9"/>
  <c r="E485" i="9"/>
  <c r="G484" i="9"/>
  <c r="F484" i="9"/>
  <c r="E484" i="9"/>
  <c r="G483" i="9"/>
  <c r="F483" i="9"/>
  <c r="E483" i="9"/>
  <c r="G482" i="9"/>
  <c r="F482" i="9"/>
  <c r="E482" i="9"/>
  <c r="G481" i="9"/>
  <c r="F481" i="9"/>
  <c r="E481" i="9"/>
  <c r="G480" i="9"/>
  <c r="F480" i="9"/>
  <c r="E480" i="9"/>
  <c r="G479" i="9"/>
  <c r="F479" i="9"/>
  <c r="E479" i="9"/>
  <c r="G478" i="9"/>
  <c r="F478" i="9"/>
  <c r="E478" i="9"/>
  <c r="G477" i="9"/>
  <c r="F477" i="9"/>
  <c r="E477" i="9"/>
  <c r="G476" i="9"/>
  <c r="F476" i="9"/>
  <c r="E476" i="9"/>
  <c r="G475" i="9"/>
  <c r="F475" i="9"/>
  <c r="E475" i="9"/>
  <c r="G474" i="9"/>
  <c r="F474" i="9"/>
  <c r="E474" i="9"/>
  <c r="G473" i="9"/>
  <c r="F473" i="9"/>
  <c r="E473" i="9"/>
  <c r="G472" i="9"/>
  <c r="F472" i="9"/>
  <c r="E472" i="9"/>
  <c r="G471" i="9"/>
  <c r="F471" i="9"/>
  <c r="E471" i="9"/>
  <c r="G470" i="9"/>
  <c r="F470" i="9"/>
  <c r="E470" i="9"/>
  <c r="G469" i="9"/>
  <c r="F469" i="9"/>
  <c r="E469" i="9"/>
  <c r="G468" i="9"/>
  <c r="F468" i="9"/>
  <c r="E468" i="9"/>
  <c r="G467" i="9"/>
  <c r="F467" i="9"/>
  <c r="E467" i="9"/>
  <c r="G466" i="9"/>
  <c r="F466" i="9"/>
  <c r="E466" i="9"/>
  <c r="G465" i="9"/>
  <c r="F465" i="9"/>
  <c r="E465" i="9"/>
  <c r="G464" i="9"/>
  <c r="F464" i="9"/>
  <c r="E464" i="9"/>
  <c r="G463" i="9"/>
  <c r="F463" i="9"/>
  <c r="E463" i="9"/>
  <c r="G462" i="9"/>
  <c r="F462" i="9"/>
  <c r="E462" i="9"/>
  <c r="G461" i="9"/>
  <c r="F461" i="9"/>
  <c r="E461" i="9"/>
  <c r="G460" i="9"/>
  <c r="F460" i="9"/>
  <c r="E460" i="9"/>
  <c r="G459" i="9"/>
  <c r="F459" i="9"/>
  <c r="E459" i="9"/>
  <c r="G458" i="9"/>
  <c r="F458" i="9"/>
  <c r="E458" i="9"/>
  <c r="G457" i="9"/>
  <c r="F457" i="9"/>
  <c r="E457" i="9"/>
  <c r="G456" i="9"/>
  <c r="F456" i="9"/>
  <c r="E456" i="9"/>
  <c r="G455" i="9"/>
  <c r="F455" i="9"/>
  <c r="E455" i="9"/>
  <c r="G454" i="9"/>
  <c r="F454" i="9"/>
  <c r="E454" i="9"/>
  <c r="G453" i="9"/>
  <c r="F453" i="9"/>
  <c r="E453" i="9"/>
  <c r="G452" i="9"/>
  <c r="F452" i="9"/>
  <c r="E452" i="9"/>
  <c r="G451" i="9"/>
  <c r="F451" i="9"/>
  <c r="E451" i="9"/>
  <c r="G450" i="9"/>
  <c r="F450" i="9"/>
  <c r="E450" i="9"/>
  <c r="G449" i="9"/>
  <c r="F449" i="9"/>
  <c r="E449" i="9"/>
  <c r="G448" i="9"/>
  <c r="F448" i="9"/>
  <c r="E448" i="9"/>
  <c r="G447" i="9"/>
  <c r="F447" i="9"/>
  <c r="E447" i="9"/>
  <c r="G446" i="9"/>
  <c r="F446" i="9"/>
  <c r="E446" i="9"/>
  <c r="G445" i="9"/>
  <c r="F445" i="9"/>
  <c r="E445" i="9"/>
  <c r="G444" i="9"/>
  <c r="F444" i="9"/>
  <c r="E444" i="9"/>
  <c r="G443" i="9"/>
  <c r="F443" i="9"/>
  <c r="E443" i="9"/>
  <c r="G442" i="9"/>
  <c r="F442" i="9"/>
  <c r="E442" i="9"/>
  <c r="G441" i="9"/>
  <c r="F441" i="9"/>
  <c r="E441" i="9"/>
  <c r="G440" i="9"/>
  <c r="F440" i="9"/>
  <c r="E440" i="9"/>
  <c r="G439" i="9"/>
  <c r="F439" i="9"/>
  <c r="E439" i="9"/>
  <c r="G438" i="9"/>
  <c r="F438" i="9"/>
  <c r="E438" i="9"/>
  <c r="G437" i="9"/>
  <c r="F437" i="9"/>
  <c r="E437" i="9"/>
  <c r="G436" i="9"/>
  <c r="F436" i="9"/>
  <c r="E436" i="9"/>
  <c r="G435" i="9"/>
  <c r="F435" i="9"/>
  <c r="E435" i="9"/>
  <c r="G434" i="9"/>
  <c r="F434" i="9"/>
  <c r="E434" i="9"/>
  <c r="G433" i="9"/>
  <c r="F433" i="9"/>
  <c r="E433" i="9"/>
  <c r="G432" i="9"/>
  <c r="F432" i="9"/>
  <c r="E432" i="9"/>
  <c r="G431" i="9"/>
  <c r="F431" i="9"/>
  <c r="E431" i="9"/>
  <c r="G430" i="9"/>
  <c r="F430" i="9"/>
  <c r="E430" i="9"/>
  <c r="G429" i="9"/>
  <c r="F429" i="9"/>
  <c r="E429" i="9"/>
  <c r="G428" i="9"/>
  <c r="F428" i="9"/>
  <c r="E428" i="9"/>
  <c r="G427" i="9"/>
  <c r="F427" i="9"/>
  <c r="E427" i="9"/>
  <c r="G426" i="9"/>
  <c r="F426" i="9"/>
  <c r="E426" i="9"/>
  <c r="G425" i="9"/>
  <c r="F425" i="9"/>
  <c r="E425" i="9"/>
  <c r="G424" i="9"/>
  <c r="F424" i="9"/>
  <c r="E424" i="9"/>
  <c r="G423" i="9"/>
  <c r="F423" i="9"/>
  <c r="E423" i="9"/>
  <c r="G422" i="9"/>
  <c r="F422" i="9"/>
  <c r="E422" i="9"/>
  <c r="G421" i="9"/>
  <c r="F421" i="9"/>
  <c r="E421" i="9"/>
  <c r="G420" i="9"/>
  <c r="F420" i="9"/>
  <c r="E420" i="9"/>
  <c r="G419" i="9"/>
  <c r="F419" i="9"/>
  <c r="E419" i="9"/>
  <c r="G418" i="9"/>
  <c r="F418" i="9"/>
  <c r="E418" i="9"/>
  <c r="G417" i="9"/>
  <c r="F417" i="9"/>
  <c r="E417" i="9"/>
  <c r="G416" i="9"/>
  <c r="F416" i="9"/>
  <c r="E416" i="9"/>
  <c r="G415" i="9"/>
  <c r="F415" i="9"/>
  <c r="E415" i="9"/>
  <c r="G414" i="9"/>
  <c r="F414" i="9"/>
  <c r="E414" i="9"/>
  <c r="G413" i="9"/>
  <c r="F413" i="9"/>
  <c r="E413" i="9"/>
  <c r="G412" i="9"/>
  <c r="F412" i="9"/>
  <c r="E412" i="9"/>
  <c r="G411" i="9"/>
  <c r="F411" i="9"/>
  <c r="E411" i="9"/>
  <c r="G410" i="9"/>
  <c r="F410" i="9"/>
  <c r="E410" i="9"/>
  <c r="G409" i="9"/>
  <c r="F409" i="9"/>
  <c r="E409" i="9"/>
  <c r="G408" i="9"/>
  <c r="F408" i="9"/>
  <c r="E408" i="9"/>
  <c r="G407" i="9"/>
  <c r="F407" i="9"/>
  <c r="E407" i="9"/>
  <c r="G406" i="9"/>
  <c r="F406" i="9"/>
  <c r="E406" i="9"/>
  <c r="G405" i="9"/>
  <c r="F405" i="9"/>
  <c r="E405" i="9"/>
  <c r="G404" i="9"/>
  <c r="F404" i="9"/>
  <c r="E404" i="9"/>
  <c r="G403" i="9"/>
  <c r="F403" i="9"/>
  <c r="E403" i="9"/>
  <c r="G402" i="9"/>
  <c r="F402" i="9"/>
  <c r="E402" i="9"/>
  <c r="G401" i="9"/>
  <c r="F401" i="9"/>
  <c r="E401" i="9"/>
  <c r="G400" i="9"/>
  <c r="F400" i="9"/>
  <c r="E400" i="9"/>
  <c r="G399" i="9"/>
  <c r="F399" i="9"/>
  <c r="E399" i="9"/>
  <c r="G398" i="9"/>
  <c r="F398" i="9"/>
  <c r="E398" i="9"/>
  <c r="G397" i="9"/>
  <c r="F397" i="9"/>
  <c r="E397" i="9"/>
  <c r="G396" i="9"/>
  <c r="F396" i="9"/>
  <c r="E396" i="9"/>
  <c r="G395" i="9"/>
  <c r="F395" i="9"/>
  <c r="E395" i="9"/>
  <c r="G394" i="9"/>
  <c r="F394" i="9"/>
  <c r="E394" i="9"/>
  <c r="G393" i="9"/>
  <c r="F393" i="9"/>
  <c r="E393" i="9"/>
  <c r="G392" i="9"/>
  <c r="F392" i="9"/>
  <c r="E392" i="9"/>
  <c r="G391" i="9"/>
  <c r="F391" i="9"/>
  <c r="E391" i="9"/>
  <c r="G390" i="9"/>
  <c r="F390" i="9"/>
  <c r="E390" i="9"/>
  <c r="G389" i="9"/>
  <c r="F389" i="9"/>
  <c r="E389" i="9"/>
  <c r="G388" i="9"/>
  <c r="F388" i="9"/>
  <c r="E388" i="9"/>
  <c r="G387" i="9"/>
  <c r="F387" i="9"/>
  <c r="E387" i="9"/>
  <c r="G386" i="9"/>
  <c r="F386" i="9"/>
  <c r="E386" i="9"/>
  <c r="G385" i="9"/>
  <c r="F385" i="9"/>
  <c r="E385" i="9"/>
  <c r="G384" i="9"/>
  <c r="F384" i="9"/>
  <c r="E384" i="9"/>
  <c r="G383" i="9"/>
  <c r="F383" i="9"/>
  <c r="E383" i="9"/>
  <c r="G382" i="9"/>
  <c r="F382" i="9"/>
  <c r="E382" i="9"/>
  <c r="G381" i="9"/>
  <c r="F381" i="9"/>
  <c r="E381" i="9"/>
  <c r="G380" i="9"/>
  <c r="F380" i="9"/>
  <c r="E380" i="9"/>
  <c r="G379" i="9"/>
  <c r="F379" i="9"/>
  <c r="E379" i="9"/>
  <c r="G378" i="9"/>
  <c r="F378" i="9"/>
  <c r="E378" i="9"/>
  <c r="G377" i="9"/>
  <c r="F377" i="9"/>
  <c r="E377" i="9"/>
  <c r="G376" i="9"/>
  <c r="F376" i="9"/>
  <c r="E376" i="9"/>
  <c r="G375" i="9"/>
  <c r="F375" i="9"/>
  <c r="E375" i="9"/>
  <c r="G374" i="9"/>
  <c r="F374" i="9"/>
  <c r="E374" i="9"/>
  <c r="G373" i="9"/>
  <c r="F373" i="9"/>
  <c r="E373" i="9"/>
  <c r="G372" i="9"/>
  <c r="F372" i="9"/>
  <c r="E372" i="9"/>
  <c r="G371" i="9"/>
  <c r="F371" i="9"/>
  <c r="E371" i="9"/>
  <c r="G370" i="9"/>
  <c r="F370" i="9"/>
  <c r="E370" i="9"/>
  <c r="G369" i="9"/>
  <c r="F369" i="9"/>
  <c r="E369" i="9"/>
  <c r="G368" i="9"/>
  <c r="F368" i="9"/>
  <c r="E368" i="9"/>
  <c r="G367" i="9"/>
  <c r="F367" i="9"/>
  <c r="E367" i="9"/>
  <c r="G366" i="9"/>
  <c r="F366" i="9"/>
  <c r="E366" i="9"/>
  <c r="G365" i="9"/>
  <c r="F365" i="9"/>
  <c r="E365" i="9"/>
  <c r="G364" i="9"/>
  <c r="F364" i="9"/>
  <c r="E364" i="9"/>
  <c r="G363" i="9"/>
  <c r="F363" i="9"/>
  <c r="E363" i="9"/>
  <c r="G362" i="9"/>
  <c r="F362" i="9"/>
  <c r="E362" i="9"/>
  <c r="G361" i="9"/>
  <c r="F361" i="9"/>
  <c r="E361" i="9"/>
  <c r="G360" i="9"/>
  <c r="F360" i="9"/>
  <c r="E360" i="9"/>
  <c r="G359" i="9"/>
  <c r="F359" i="9"/>
  <c r="E359" i="9"/>
  <c r="G358" i="9"/>
  <c r="F358" i="9"/>
  <c r="E358" i="9"/>
  <c r="G357" i="9"/>
  <c r="F357" i="9"/>
  <c r="E357" i="9"/>
  <c r="G356" i="9"/>
  <c r="F356" i="9"/>
  <c r="E356" i="9"/>
  <c r="G355" i="9"/>
  <c r="F355" i="9"/>
  <c r="E355" i="9"/>
  <c r="G354" i="9"/>
  <c r="F354" i="9"/>
  <c r="E354" i="9"/>
  <c r="G353" i="9"/>
  <c r="F353" i="9"/>
  <c r="E353" i="9"/>
  <c r="G352" i="9"/>
  <c r="F352" i="9"/>
  <c r="E352" i="9"/>
  <c r="G351" i="9"/>
  <c r="F351" i="9"/>
  <c r="E351" i="9"/>
  <c r="G350" i="9"/>
  <c r="F350" i="9"/>
  <c r="E350" i="9"/>
  <c r="G349" i="9"/>
  <c r="F349" i="9"/>
  <c r="E349" i="9"/>
  <c r="G348" i="9"/>
  <c r="F348" i="9"/>
  <c r="E348" i="9"/>
  <c r="G347" i="9"/>
  <c r="F347" i="9"/>
  <c r="E347" i="9"/>
  <c r="G346" i="9"/>
  <c r="F346" i="9"/>
  <c r="E346" i="9"/>
  <c r="G345" i="9"/>
  <c r="F345" i="9"/>
  <c r="E345" i="9"/>
  <c r="G344" i="9"/>
  <c r="F344" i="9"/>
  <c r="E344" i="9"/>
  <c r="G343" i="9"/>
  <c r="F343" i="9"/>
  <c r="E343" i="9"/>
  <c r="G342" i="9"/>
  <c r="F342" i="9"/>
  <c r="E342" i="9"/>
  <c r="G341" i="9"/>
  <c r="F341" i="9"/>
  <c r="E341" i="9"/>
  <c r="G340" i="9"/>
  <c r="F340" i="9"/>
  <c r="E340" i="9"/>
  <c r="G339" i="9"/>
  <c r="F339" i="9"/>
  <c r="E339" i="9"/>
  <c r="G338" i="9"/>
  <c r="F338" i="9"/>
  <c r="E338" i="9"/>
  <c r="G337" i="9"/>
  <c r="F337" i="9"/>
  <c r="E337" i="9"/>
  <c r="G336" i="9"/>
  <c r="F336" i="9"/>
  <c r="E336" i="9"/>
  <c r="G335" i="9"/>
  <c r="F335" i="9"/>
  <c r="E335" i="9"/>
  <c r="G334" i="9"/>
  <c r="F334" i="9"/>
  <c r="E334" i="9"/>
  <c r="G333" i="9"/>
  <c r="F333" i="9"/>
  <c r="E333" i="9"/>
  <c r="G332" i="9"/>
  <c r="F332" i="9"/>
  <c r="E332" i="9"/>
  <c r="G331" i="9"/>
  <c r="F331" i="9"/>
  <c r="E331" i="9"/>
  <c r="G330" i="9"/>
  <c r="F330" i="9"/>
  <c r="E330" i="9"/>
  <c r="G329" i="9"/>
  <c r="F329" i="9"/>
  <c r="E329" i="9"/>
  <c r="G328" i="9"/>
  <c r="F328" i="9"/>
  <c r="E328" i="9"/>
  <c r="G327" i="9"/>
  <c r="F327" i="9"/>
  <c r="E327" i="9"/>
  <c r="G326" i="9"/>
  <c r="F326" i="9"/>
  <c r="E326" i="9"/>
  <c r="G325" i="9"/>
  <c r="F325" i="9"/>
  <c r="E325" i="9"/>
  <c r="G324" i="9"/>
  <c r="F324" i="9"/>
  <c r="E324" i="9"/>
  <c r="G323" i="9"/>
  <c r="F323" i="9"/>
  <c r="E323" i="9"/>
  <c r="G322" i="9"/>
  <c r="F322" i="9"/>
  <c r="E322" i="9"/>
  <c r="G321" i="9"/>
  <c r="F321" i="9"/>
  <c r="E321" i="9"/>
  <c r="G320" i="9"/>
  <c r="F320" i="9"/>
  <c r="E320" i="9"/>
  <c r="G319" i="9"/>
  <c r="F319" i="9"/>
  <c r="E319" i="9"/>
  <c r="G318" i="9"/>
  <c r="F318" i="9"/>
  <c r="E318" i="9"/>
  <c r="G317" i="9"/>
  <c r="F317" i="9"/>
  <c r="E317" i="9"/>
  <c r="G316" i="9"/>
  <c r="F316" i="9"/>
  <c r="E316" i="9"/>
  <c r="G315" i="9"/>
  <c r="F315" i="9"/>
  <c r="E315" i="9"/>
  <c r="G314" i="9"/>
  <c r="F314" i="9"/>
  <c r="E314" i="9"/>
  <c r="G313" i="9"/>
  <c r="F313" i="9"/>
  <c r="E313" i="9"/>
  <c r="G312" i="9"/>
  <c r="F312" i="9"/>
  <c r="E312" i="9"/>
  <c r="G311" i="9"/>
  <c r="F311" i="9"/>
  <c r="E311" i="9"/>
  <c r="G310" i="9"/>
  <c r="F310" i="9"/>
  <c r="E310" i="9"/>
  <c r="G309" i="9"/>
  <c r="F309" i="9"/>
  <c r="E309" i="9"/>
  <c r="G308" i="9"/>
  <c r="F308" i="9"/>
  <c r="E308" i="9"/>
  <c r="G307" i="9"/>
  <c r="F307" i="9"/>
  <c r="E307" i="9"/>
  <c r="G306" i="9"/>
  <c r="F306" i="9"/>
  <c r="E306" i="9"/>
  <c r="G305" i="9"/>
  <c r="F305" i="9"/>
  <c r="E305" i="9"/>
  <c r="G304" i="9"/>
  <c r="F304" i="9"/>
  <c r="E304" i="9"/>
  <c r="G303" i="9"/>
  <c r="F303" i="9"/>
  <c r="E303" i="9"/>
  <c r="G302" i="9"/>
  <c r="F302" i="9"/>
  <c r="E302" i="9"/>
  <c r="G301" i="9"/>
  <c r="F301" i="9"/>
  <c r="E301" i="9"/>
  <c r="G300" i="9"/>
  <c r="F300" i="9"/>
  <c r="E300" i="9"/>
  <c r="G299" i="9"/>
  <c r="F299" i="9"/>
  <c r="E299" i="9"/>
  <c r="G298" i="9"/>
  <c r="F298" i="9"/>
  <c r="E298" i="9"/>
  <c r="G297" i="9"/>
  <c r="F297" i="9"/>
  <c r="E297" i="9"/>
  <c r="G296" i="9"/>
  <c r="F296" i="9"/>
  <c r="E296" i="9"/>
  <c r="G295" i="9"/>
  <c r="F295" i="9"/>
  <c r="E295" i="9"/>
  <c r="G294" i="9"/>
  <c r="F294" i="9"/>
  <c r="E294" i="9"/>
  <c r="G293" i="9"/>
  <c r="F293" i="9"/>
  <c r="E293" i="9"/>
  <c r="G292" i="9"/>
  <c r="F292" i="9"/>
  <c r="E292" i="9"/>
  <c r="G291" i="9"/>
  <c r="F291" i="9"/>
  <c r="E291" i="9"/>
  <c r="G290" i="9"/>
  <c r="F290" i="9"/>
  <c r="E290" i="9"/>
  <c r="G289" i="9"/>
  <c r="F289" i="9"/>
  <c r="E289" i="9"/>
  <c r="G288" i="9"/>
  <c r="F288" i="9"/>
  <c r="E288" i="9"/>
  <c r="G287" i="9"/>
  <c r="F287" i="9"/>
  <c r="E287" i="9"/>
  <c r="G286" i="9"/>
  <c r="F286" i="9"/>
  <c r="E286" i="9"/>
  <c r="G285" i="9"/>
  <c r="F285" i="9"/>
  <c r="E285" i="9"/>
  <c r="G284" i="9"/>
  <c r="F284" i="9"/>
  <c r="E284" i="9"/>
  <c r="G283" i="9"/>
  <c r="F283" i="9"/>
  <c r="E283" i="9"/>
  <c r="G282" i="9"/>
  <c r="F282" i="9"/>
  <c r="E282" i="9"/>
  <c r="G281" i="9"/>
  <c r="F281" i="9"/>
  <c r="E281" i="9"/>
  <c r="G280" i="9"/>
  <c r="F280" i="9"/>
  <c r="E280" i="9"/>
  <c r="G279" i="9"/>
  <c r="F279" i="9"/>
  <c r="E279" i="9"/>
  <c r="G278" i="9"/>
  <c r="F278" i="9"/>
  <c r="E278" i="9"/>
  <c r="G277" i="9"/>
  <c r="F277" i="9"/>
  <c r="E277" i="9"/>
  <c r="G276" i="9"/>
  <c r="F276" i="9"/>
  <c r="E276" i="9"/>
  <c r="G275" i="9"/>
  <c r="F275" i="9"/>
  <c r="E275" i="9"/>
  <c r="G274" i="9"/>
  <c r="F274" i="9"/>
  <c r="E274" i="9"/>
  <c r="G273" i="9"/>
  <c r="F273" i="9"/>
  <c r="E273" i="9"/>
  <c r="G272" i="9"/>
  <c r="F272" i="9"/>
  <c r="E272" i="9"/>
  <c r="G271" i="9"/>
  <c r="F271" i="9"/>
  <c r="E271" i="9"/>
  <c r="G270" i="9"/>
  <c r="F270" i="9"/>
  <c r="E270" i="9"/>
  <c r="G269" i="9"/>
  <c r="F269" i="9"/>
  <c r="E269" i="9"/>
  <c r="G268" i="9"/>
  <c r="F268" i="9"/>
  <c r="E268" i="9"/>
  <c r="G267" i="9"/>
  <c r="F267" i="9"/>
  <c r="E267" i="9"/>
  <c r="G266" i="9"/>
  <c r="F266" i="9"/>
  <c r="E266" i="9"/>
  <c r="G265" i="9"/>
  <c r="F265" i="9"/>
  <c r="E265" i="9"/>
  <c r="G264" i="9"/>
  <c r="F264" i="9"/>
  <c r="E264" i="9"/>
  <c r="G263" i="9"/>
  <c r="F263" i="9"/>
  <c r="E263" i="9"/>
  <c r="G262" i="9"/>
  <c r="F262" i="9"/>
  <c r="E262" i="9"/>
  <c r="G261" i="9"/>
  <c r="F261" i="9"/>
  <c r="E261" i="9"/>
  <c r="G260" i="9"/>
  <c r="F260" i="9"/>
  <c r="E260" i="9"/>
  <c r="G259" i="9"/>
  <c r="F259" i="9"/>
  <c r="E259" i="9"/>
  <c r="G258" i="9"/>
  <c r="F258" i="9"/>
  <c r="E258" i="9"/>
  <c r="G257" i="9"/>
  <c r="F257" i="9"/>
  <c r="E257" i="9"/>
  <c r="G256" i="9"/>
  <c r="F256" i="9"/>
  <c r="E256" i="9"/>
  <c r="G255" i="9"/>
  <c r="F255" i="9"/>
  <c r="E255" i="9"/>
  <c r="G254" i="9"/>
  <c r="F254" i="9"/>
  <c r="E254" i="9"/>
  <c r="G253" i="9"/>
  <c r="F253" i="9"/>
  <c r="E253" i="9"/>
  <c r="G252" i="9"/>
  <c r="F252" i="9"/>
  <c r="E252" i="9"/>
  <c r="G251" i="9"/>
  <c r="F251" i="9"/>
  <c r="E251" i="9"/>
  <c r="G250" i="9"/>
  <c r="F250" i="9"/>
  <c r="E250" i="9"/>
  <c r="G249" i="9"/>
  <c r="F249" i="9"/>
  <c r="E249" i="9"/>
  <c r="G248" i="9"/>
  <c r="F248" i="9"/>
  <c r="E248" i="9"/>
  <c r="G247" i="9"/>
  <c r="F247" i="9"/>
  <c r="E247" i="9"/>
  <c r="G246" i="9"/>
  <c r="F246" i="9"/>
  <c r="E246" i="9"/>
  <c r="G245" i="9"/>
  <c r="F245" i="9"/>
  <c r="E245" i="9"/>
  <c r="G244" i="9"/>
  <c r="F244" i="9"/>
  <c r="E244" i="9"/>
  <c r="G243" i="9"/>
  <c r="F243" i="9"/>
  <c r="E243" i="9"/>
  <c r="G242" i="9"/>
  <c r="F242" i="9"/>
  <c r="E242" i="9"/>
  <c r="G241" i="9"/>
  <c r="F241" i="9"/>
  <c r="E241" i="9"/>
  <c r="G240" i="9"/>
  <c r="F240" i="9"/>
  <c r="E240" i="9"/>
  <c r="G239" i="9"/>
  <c r="F239" i="9"/>
  <c r="E239" i="9"/>
  <c r="G238" i="9"/>
  <c r="F238" i="9"/>
  <c r="E238" i="9"/>
  <c r="G237" i="9"/>
  <c r="F237" i="9"/>
  <c r="E237" i="9"/>
  <c r="G236" i="9"/>
  <c r="F236" i="9"/>
  <c r="E236" i="9"/>
  <c r="G235" i="9"/>
  <c r="F235" i="9"/>
  <c r="E235" i="9"/>
  <c r="G234" i="9"/>
  <c r="F234" i="9"/>
  <c r="E234" i="9"/>
  <c r="G233" i="9"/>
  <c r="F233" i="9"/>
  <c r="E233" i="9"/>
  <c r="G232" i="9"/>
  <c r="F232" i="9"/>
  <c r="E232" i="9"/>
  <c r="G231" i="9"/>
  <c r="F231" i="9"/>
  <c r="E231" i="9"/>
  <c r="G230" i="9"/>
  <c r="F230" i="9"/>
  <c r="E230" i="9"/>
  <c r="G229" i="9"/>
  <c r="F229" i="9"/>
  <c r="E229" i="9"/>
  <c r="G228" i="9"/>
  <c r="F228" i="9"/>
  <c r="E228" i="9"/>
  <c r="G227" i="9"/>
  <c r="F227" i="9"/>
  <c r="E227" i="9"/>
  <c r="G226" i="9"/>
  <c r="F226" i="9"/>
  <c r="E226" i="9"/>
  <c r="G225" i="9"/>
  <c r="F225" i="9"/>
  <c r="E225" i="9"/>
  <c r="G224" i="9"/>
  <c r="F224" i="9"/>
  <c r="E224" i="9"/>
  <c r="G223" i="9"/>
  <c r="F223" i="9"/>
  <c r="E223" i="9"/>
  <c r="G222" i="9"/>
  <c r="F222" i="9"/>
  <c r="E222" i="9"/>
  <c r="G221" i="9"/>
  <c r="F221" i="9"/>
  <c r="E221" i="9"/>
  <c r="G220" i="9"/>
  <c r="F220" i="9"/>
  <c r="E220" i="9"/>
  <c r="G219" i="9"/>
  <c r="F219" i="9"/>
  <c r="E219" i="9"/>
  <c r="G218" i="9"/>
  <c r="F218" i="9"/>
  <c r="E218" i="9"/>
  <c r="G217" i="9"/>
  <c r="F217" i="9"/>
  <c r="E217" i="9"/>
  <c r="G216" i="9"/>
  <c r="F216" i="9"/>
  <c r="E216" i="9"/>
  <c r="G215" i="9"/>
  <c r="F215" i="9"/>
  <c r="E215" i="9"/>
  <c r="G214" i="9"/>
  <c r="F214" i="9"/>
  <c r="E214" i="9"/>
  <c r="G213" i="9"/>
  <c r="F213" i="9"/>
  <c r="E213" i="9"/>
  <c r="G212" i="9"/>
  <c r="F212" i="9"/>
  <c r="E212" i="9"/>
  <c r="G211" i="9"/>
  <c r="F211" i="9"/>
  <c r="E211" i="9"/>
  <c r="G210" i="9"/>
  <c r="F210" i="9"/>
  <c r="E210" i="9"/>
  <c r="G209" i="9"/>
  <c r="F209" i="9"/>
  <c r="E209" i="9"/>
  <c r="G208" i="9"/>
  <c r="F208" i="9"/>
  <c r="E208" i="9"/>
  <c r="G207" i="9"/>
  <c r="F207" i="9"/>
  <c r="E207" i="9"/>
  <c r="G206" i="9"/>
  <c r="F206" i="9"/>
  <c r="E206" i="9"/>
  <c r="G205" i="9"/>
  <c r="F205" i="9"/>
  <c r="E205" i="9"/>
  <c r="G204" i="9"/>
  <c r="F204" i="9"/>
  <c r="E204" i="9"/>
  <c r="G203" i="9"/>
  <c r="F203" i="9"/>
  <c r="E203" i="9"/>
  <c r="G202" i="9"/>
  <c r="F202" i="9"/>
  <c r="E202" i="9"/>
  <c r="G201" i="9"/>
  <c r="F201" i="9"/>
  <c r="E201" i="9"/>
  <c r="G200" i="9"/>
  <c r="F200" i="9"/>
  <c r="E200" i="9"/>
  <c r="G199" i="9"/>
  <c r="F199" i="9"/>
  <c r="E199" i="9"/>
  <c r="G198" i="9"/>
  <c r="F198" i="9"/>
  <c r="E198" i="9"/>
  <c r="G197" i="9"/>
  <c r="F197" i="9"/>
  <c r="E197" i="9"/>
  <c r="G196" i="9"/>
  <c r="F196" i="9"/>
  <c r="E196" i="9"/>
  <c r="G195" i="9"/>
  <c r="F195" i="9"/>
  <c r="E195" i="9"/>
  <c r="G194" i="9"/>
  <c r="F194" i="9"/>
  <c r="E194" i="9"/>
  <c r="G193" i="9"/>
  <c r="F193" i="9"/>
  <c r="E193" i="9"/>
  <c r="G192" i="9"/>
  <c r="F192" i="9"/>
  <c r="E192" i="9"/>
  <c r="G191" i="9"/>
  <c r="F191" i="9"/>
  <c r="E191" i="9"/>
  <c r="G190" i="9"/>
  <c r="F190" i="9"/>
  <c r="E190" i="9"/>
  <c r="G189" i="9"/>
  <c r="F189" i="9"/>
  <c r="E189" i="9"/>
  <c r="G188" i="9"/>
  <c r="F188" i="9"/>
  <c r="E188" i="9"/>
  <c r="G187" i="9"/>
  <c r="F187" i="9"/>
  <c r="E187" i="9"/>
  <c r="G186" i="9"/>
  <c r="F186" i="9"/>
  <c r="E186" i="9"/>
  <c r="G185" i="9"/>
  <c r="F185" i="9"/>
  <c r="E185" i="9"/>
  <c r="G184" i="9"/>
  <c r="F184" i="9"/>
  <c r="E184" i="9"/>
  <c r="G183" i="9"/>
  <c r="F183" i="9"/>
  <c r="E183" i="9"/>
  <c r="G182" i="9"/>
  <c r="F182" i="9"/>
  <c r="E182" i="9"/>
  <c r="G181" i="9"/>
  <c r="F181" i="9"/>
  <c r="E181" i="9"/>
  <c r="G180" i="9"/>
  <c r="F180" i="9"/>
  <c r="E180" i="9"/>
  <c r="G179" i="9"/>
  <c r="F179" i="9"/>
  <c r="E179" i="9"/>
  <c r="G178" i="9"/>
  <c r="F178" i="9"/>
  <c r="E178" i="9"/>
  <c r="G177" i="9"/>
  <c r="F177" i="9"/>
  <c r="E177" i="9"/>
  <c r="G176" i="9"/>
  <c r="F176" i="9"/>
  <c r="E176" i="9"/>
  <c r="G175" i="9"/>
  <c r="F175" i="9"/>
  <c r="E175" i="9"/>
  <c r="G174" i="9"/>
  <c r="F174" i="9"/>
  <c r="E174" i="9"/>
  <c r="G173" i="9"/>
  <c r="F173" i="9"/>
  <c r="E173" i="9"/>
  <c r="G172" i="9"/>
  <c r="F172" i="9"/>
  <c r="E172" i="9"/>
  <c r="G171" i="9"/>
  <c r="F171" i="9"/>
  <c r="E171" i="9"/>
  <c r="G170" i="9"/>
  <c r="F170" i="9"/>
  <c r="H104" i="14" s="1"/>
  <c r="E170" i="9"/>
  <c r="G169" i="9"/>
  <c r="F169" i="9"/>
  <c r="E169" i="9"/>
  <c r="G168" i="9"/>
  <c r="F168" i="9"/>
  <c r="E168" i="9"/>
  <c r="G167" i="9"/>
  <c r="F167" i="9"/>
  <c r="E167" i="9"/>
  <c r="G166" i="9"/>
  <c r="F166" i="9"/>
  <c r="E166" i="9"/>
  <c r="G165" i="9"/>
  <c r="F165" i="9"/>
  <c r="E165" i="9"/>
  <c r="G164" i="9"/>
  <c r="F164" i="9"/>
  <c r="E164" i="9"/>
  <c r="G163" i="9"/>
  <c r="F163" i="9"/>
  <c r="E163" i="9"/>
  <c r="G162" i="9"/>
  <c r="F162" i="9"/>
  <c r="E162" i="9"/>
  <c r="G161" i="9"/>
  <c r="F161" i="9"/>
  <c r="E161" i="9"/>
  <c r="G160" i="9"/>
  <c r="F160" i="9"/>
  <c r="E160" i="9"/>
  <c r="G159" i="9"/>
  <c r="F159" i="9"/>
  <c r="E159" i="9"/>
  <c r="G158" i="9"/>
  <c r="F158" i="9"/>
  <c r="E158" i="9"/>
  <c r="G157" i="9"/>
  <c r="F157" i="9"/>
  <c r="E157" i="9"/>
  <c r="G156" i="9"/>
  <c r="F156" i="9"/>
  <c r="E156" i="9"/>
  <c r="G155" i="9"/>
  <c r="F155" i="9"/>
  <c r="E155" i="9"/>
  <c r="G154" i="9"/>
  <c r="F154" i="9"/>
  <c r="E154" i="9"/>
  <c r="G153" i="9"/>
  <c r="F153" i="9"/>
  <c r="E153" i="9"/>
  <c r="G152" i="9"/>
  <c r="F152" i="9"/>
  <c r="E152" i="9"/>
  <c r="G151" i="9"/>
  <c r="F151" i="9"/>
  <c r="E151" i="9"/>
  <c r="G150" i="9"/>
  <c r="F150" i="9"/>
  <c r="E150" i="9"/>
  <c r="G149" i="9"/>
  <c r="F149" i="9"/>
  <c r="E149" i="9"/>
  <c r="G148" i="9"/>
  <c r="F148" i="9"/>
  <c r="E148" i="9"/>
  <c r="G147" i="9"/>
  <c r="F147" i="9"/>
  <c r="E147" i="9"/>
  <c r="G146" i="9"/>
  <c r="F146" i="9"/>
  <c r="E146" i="9"/>
  <c r="G145" i="9"/>
  <c r="F145" i="9"/>
  <c r="E145" i="9"/>
  <c r="G144" i="9"/>
  <c r="F144" i="9"/>
  <c r="E144" i="9"/>
  <c r="G143" i="9"/>
  <c r="F143" i="9"/>
  <c r="E143" i="9"/>
  <c r="G142" i="9"/>
  <c r="F142" i="9"/>
  <c r="E142" i="9"/>
  <c r="G141" i="9"/>
  <c r="F141" i="9"/>
  <c r="E141" i="9"/>
  <c r="G140" i="9"/>
  <c r="F140" i="9"/>
  <c r="E140" i="9"/>
  <c r="G139" i="9"/>
  <c r="F139" i="9"/>
  <c r="E139" i="9"/>
  <c r="G138" i="9"/>
  <c r="F138" i="9"/>
  <c r="E138" i="9"/>
  <c r="G137" i="9"/>
  <c r="F137" i="9"/>
  <c r="E137" i="9"/>
  <c r="G136" i="9"/>
  <c r="F136" i="9"/>
  <c r="E136" i="9"/>
  <c r="G135" i="9"/>
  <c r="F135" i="9"/>
  <c r="E135" i="9"/>
  <c r="G134" i="9"/>
  <c r="F134" i="9"/>
  <c r="E134" i="9"/>
  <c r="G133" i="9"/>
  <c r="F133" i="9"/>
  <c r="E133" i="9"/>
  <c r="G132" i="9"/>
  <c r="F132" i="9"/>
  <c r="E132" i="9"/>
  <c r="G131" i="9"/>
  <c r="F131" i="9"/>
  <c r="E131" i="9"/>
  <c r="G130" i="9"/>
  <c r="F130" i="9"/>
  <c r="E130" i="9"/>
  <c r="G129" i="9"/>
  <c r="F129" i="9"/>
  <c r="E129" i="9"/>
  <c r="G128" i="9"/>
  <c r="F128" i="9"/>
  <c r="E128" i="9"/>
  <c r="G127" i="9"/>
  <c r="F127" i="9"/>
  <c r="E127" i="9"/>
  <c r="G126" i="9"/>
  <c r="F126" i="9"/>
  <c r="E126" i="9"/>
  <c r="G125" i="9"/>
  <c r="F125" i="9"/>
  <c r="E125" i="9"/>
  <c r="G124" i="9"/>
  <c r="F124" i="9"/>
  <c r="E124" i="9"/>
  <c r="G123" i="9"/>
  <c r="F123" i="9"/>
  <c r="E123" i="9"/>
  <c r="G122" i="9"/>
  <c r="F122" i="9"/>
  <c r="E122" i="9"/>
  <c r="G121" i="9"/>
  <c r="F121" i="9"/>
  <c r="E121" i="9"/>
  <c r="G120" i="9"/>
  <c r="F120" i="9"/>
  <c r="E120" i="9"/>
  <c r="G119" i="9"/>
  <c r="F119" i="9"/>
  <c r="E119" i="9"/>
  <c r="G118" i="9"/>
  <c r="F118" i="9"/>
  <c r="E118" i="9"/>
  <c r="G117" i="9"/>
  <c r="F117" i="9"/>
  <c r="E117" i="9"/>
  <c r="G116" i="9"/>
  <c r="F116" i="9"/>
  <c r="E116" i="9"/>
  <c r="G115" i="9"/>
  <c r="F115" i="9"/>
  <c r="E115" i="9"/>
  <c r="G114" i="9"/>
  <c r="F114" i="9"/>
  <c r="E114" i="9"/>
  <c r="G113" i="9"/>
  <c r="F113" i="9"/>
  <c r="E113" i="9"/>
  <c r="G112" i="9"/>
  <c r="F112" i="9"/>
  <c r="E112" i="9"/>
  <c r="G111" i="9"/>
  <c r="F111" i="9"/>
  <c r="E111" i="9"/>
  <c r="G110" i="9"/>
  <c r="F110" i="9"/>
  <c r="E110" i="9"/>
  <c r="G109" i="9"/>
  <c r="F109" i="9"/>
  <c r="E109" i="9"/>
  <c r="G108" i="9"/>
  <c r="F108" i="9"/>
  <c r="E108" i="9"/>
  <c r="G107" i="9"/>
  <c r="F107" i="9"/>
  <c r="E107" i="9"/>
  <c r="G106" i="9"/>
  <c r="F106" i="9"/>
  <c r="E106" i="9"/>
  <c r="G105" i="9"/>
  <c r="F105" i="9"/>
  <c r="E105" i="9"/>
  <c r="G104" i="9"/>
  <c r="F104" i="9"/>
  <c r="E104" i="9"/>
  <c r="G103" i="9"/>
  <c r="F103" i="9"/>
  <c r="E103" i="9"/>
  <c r="G102" i="9"/>
  <c r="F102" i="9"/>
  <c r="E102" i="9"/>
  <c r="G101" i="9"/>
  <c r="F101" i="9"/>
  <c r="E101" i="9"/>
  <c r="G100" i="9"/>
  <c r="F100" i="9"/>
  <c r="E100" i="9"/>
  <c r="G99" i="9"/>
  <c r="F99" i="9"/>
  <c r="E99" i="9"/>
  <c r="G98" i="9"/>
  <c r="F98" i="9"/>
  <c r="E98" i="9"/>
  <c r="G97" i="9"/>
  <c r="F97" i="9"/>
  <c r="E97" i="9"/>
  <c r="G96" i="9"/>
  <c r="F96" i="9"/>
  <c r="E96" i="9"/>
  <c r="G95" i="9"/>
  <c r="F95" i="9"/>
  <c r="E95" i="9"/>
  <c r="G94" i="9"/>
  <c r="F94" i="9"/>
  <c r="E94" i="9"/>
  <c r="G93" i="9"/>
  <c r="F93" i="9"/>
  <c r="E93" i="9"/>
  <c r="G92" i="9"/>
  <c r="F92" i="9"/>
  <c r="E92" i="9"/>
  <c r="G91" i="9"/>
  <c r="F91" i="9"/>
  <c r="E91" i="9"/>
  <c r="G90" i="9"/>
  <c r="F90" i="9"/>
  <c r="E90" i="9"/>
  <c r="G89" i="9"/>
  <c r="F89" i="9"/>
  <c r="E89" i="9"/>
  <c r="G88" i="9"/>
  <c r="F88" i="9"/>
  <c r="E88" i="9"/>
  <c r="G87" i="9"/>
  <c r="F87" i="9"/>
  <c r="E87" i="9"/>
  <c r="G86" i="9"/>
  <c r="F86" i="9"/>
  <c r="E86" i="9"/>
  <c r="G85" i="9"/>
  <c r="F85" i="9"/>
  <c r="E85" i="9"/>
  <c r="G84" i="9"/>
  <c r="F84" i="9"/>
  <c r="H109" i="14" s="1"/>
  <c r="E84" i="9"/>
  <c r="G83" i="9"/>
  <c r="F83" i="9"/>
  <c r="E83" i="9"/>
  <c r="G82" i="9"/>
  <c r="F82" i="9"/>
  <c r="E82" i="9"/>
  <c r="G81" i="9"/>
  <c r="F81" i="9"/>
  <c r="E81" i="9"/>
  <c r="G80" i="9"/>
  <c r="F80" i="9"/>
  <c r="E80" i="9"/>
  <c r="G79" i="9"/>
  <c r="F79" i="9"/>
  <c r="E79" i="9"/>
  <c r="G78" i="9"/>
  <c r="F78" i="9"/>
  <c r="E78" i="9"/>
  <c r="G77" i="9"/>
  <c r="F77" i="9"/>
  <c r="E77" i="9"/>
  <c r="G76" i="9"/>
  <c r="F76" i="9"/>
  <c r="E76" i="9"/>
  <c r="G75" i="9"/>
  <c r="F75" i="9"/>
  <c r="E75" i="9"/>
  <c r="G74" i="9"/>
  <c r="F74" i="9"/>
  <c r="E74" i="9"/>
  <c r="G73" i="9"/>
  <c r="F73" i="9"/>
  <c r="E73" i="9"/>
  <c r="G72" i="9"/>
  <c r="F72" i="9"/>
  <c r="E72" i="9"/>
  <c r="G71" i="9"/>
  <c r="F71" i="9"/>
  <c r="E71" i="9"/>
  <c r="G70" i="9"/>
  <c r="F70" i="9"/>
  <c r="E70" i="9"/>
  <c r="G69" i="9"/>
  <c r="F69" i="9"/>
  <c r="E69" i="9"/>
  <c r="G68" i="9"/>
  <c r="F68" i="9"/>
  <c r="E68" i="9"/>
  <c r="G67" i="9"/>
  <c r="F67" i="9"/>
  <c r="E67" i="9"/>
  <c r="G66" i="9"/>
  <c r="F66" i="9"/>
  <c r="E66" i="9"/>
  <c r="G65" i="9"/>
  <c r="F65" i="9"/>
  <c r="E65" i="9"/>
  <c r="G64" i="9"/>
  <c r="F64" i="9"/>
  <c r="E64" i="9"/>
  <c r="G63" i="9"/>
  <c r="F63" i="9"/>
  <c r="E63" i="9"/>
  <c r="G62" i="9"/>
  <c r="F62" i="9"/>
  <c r="E62" i="9"/>
  <c r="G61" i="9"/>
  <c r="F61" i="9"/>
  <c r="E61" i="9"/>
  <c r="G60" i="9"/>
  <c r="F60" i="9"/>
  <c r="E60" i="9"/>
  <c r="G59" i="9"/>
  <c r="F59" i="9"/>
  <c r="E59" i="9"/>
  <c r="G58" i="9"/>
  <c r="F58" i="9"/>
  <c r="E58" i="9"/>
  <c r="G57" i="9"/>
  <c r="F57" i="9"/>
  <c r="E57" i="9"/>
  <c r="G56" i="9"/>
  <c r="F56" i="9"/>
  <c r="E56" i="9"/>
  <c r="G55" i="9"/>
  <c r="F55" i="9"/>
  <c r="E55" i="9"/>
  <c r="G54" i="9"/>
  <c r="F54" i="9"/>
  <c r="E54" i="9"/>
  <c r="G53" i="9"/>
  <c r="F53" i="9"/>
  <c r="E53" i="9"/>
  <c r="G52" i="9"/>
  <c r="F52" i="9"/>
  <c r="E52" i="9"/>
  <c r="G51" i="9"/>
  <c r="F51" i="9"/>
  <c r="E51" i="9"/>
  <c r="G50" i="9"/>
  <c r="F50" i="9"/>
  <c r="E50" i="9"/>
  <c r="G49" i="9"/>
  <c r="F49" i="9"/>
  <c r="E49" i="9"/>
  <c r="G48" i="9"/>
  <c r="F48" i="9"/>
  <c r="E48" i="9"/>
  <c r="G47" i="9"/>
  <c r="F47" i="9"/>
  <c r="E47" i="9"/>
  <c r="G46" i="9"/>
  <c r="F46" i="9"/>
  <c r="E46" i="9"/>
  <c r="G45" i="9"/>
  <c r="F45" i="9"/>
  <c r="E45" i="9"/>
  <c r="G44" i="9"/>
  <c r="F44" i="9"/>
  <c r="N106" i="14" s="1"/>
  <c r="E44" i="9"/>
  <c r="G43" i="9"/>
  <c r="F43" i="9"/>
  <c r="E43" i="9"/>
  <c r="G42" i="9"/>
  <c r="F42" i="9"/>
  <c r="E42" i="9"/>
  <c r="G41" i="9"/>
  <c r="F41" i="9"/>
  <c r="E41" i="9"/>
  <c r="G40" i="9"/>
  <c r="F40" i="9"/>
  <c r="E40" i="9"/>
  <c r="G39" i="9"/>
  <c r="F39" i="9"/>
  <c r="E39" i="9"/>
  <c r="G38" i="9"/>
  <c r="F38" i="9"/>
  <c r="E38" i="9"/>
  <c r="G37" i="9"/>
  <c r="F37" i="9"/>
  <c r="E37" i="9"/>
  <c r="G36" i="9"/>
  <c r="F36" i="9"/>
  <c r="E36" i="9"/>
  <c r="G35" i="9"/>
  <c r="F35" i="9"/>
  <c r="E35" i="9"/>
  <c r="G34" i="9"/>
  <c r="F34" i="9"/>
  <c r="E34" i="9"/>
  <c r="G33" i="9"/>
  <c r="F33" i="9"/>
  <c r="E33" i="9"/>
  <c r="G32" i="9"/>
  <c r="F32" i="9"/>
  <c r="E32" i="9"/>
  <c r="G31" i="9"/>
  <c r="F31" i="9"/>
  <c r="E31" i="9"/>
  <c r="G30" i="9"/>
  <c r="F30" i="9"/>
  <c r="E30" i="9"/>
  <c r="G29" i="9"/>
  <c r="F29" i="9"/>
  <c r="E29" i="9"/>
  <c r="G28" i="9"/>
  <c r="F28" i="9"/>
  <c r="E28" i="9"/>
  <c r="G27" i="9"/>
  <c r="F27" i="9"/>
  <c r="E27" i="9"/>
  <c r="G26" i="9"/>
  <c r="F26" i="9"/>
  <c r="E26" i="9"/>
  <c r="G25" i="9"/>
  <c r="F25" i="9"/>
  <c r="E25" i="9"/>
  <c r="G24" i="9"/>
  <c r="F24" i="9"/>
  <c r="E24" i="9"/>
  <c r="G23" i="9"/>
  <c r="F23" i="9"/>
  <c r="E23" i="9"/>
  <c r="G22" i="9"/>
  <c r="F22" i="9"/>
  <c r="E22" i="9"/>
  <c r="G21" i="9"/>
  <c r="F21" i="9"/>
  <c r="E21" i="9"/>
  <c r="G20" i="9"/>
  <c r="F20" i="9"/>
  <c r="E20" i="9"/>
  <c r="G19" i="9"/>
  <c r="F19" i="9"/>
  <c r="E19" i="9"/>
  <c r="G18" i="9"/>
  <c r="F18" i="9"/>
  <c r="E18" i="9"/>
  <c r="G17" i="9"/>
  <c r="F17" i="9"/>
  <c r="E17" i="9"/>
  <c r="G16" i="9"/>
  <c r="F16" i="9"/>
  <c r="E16" i="9"/>
  <c r="G15" i="9"/>
  <c r="F15" i="9"/>
  <c r="E15" i="9"/>
  <c r="G14" i="9"/>
  <c r="F14" i="9"/>
  <c r="E14" i="9"/>
  <c r="G13" i="9"/>
  <c r="F13" i="9"/>
  <c r="E13" i="9"/>
  <c r="G12" i="9"/>
  <c r="F12" i="9"/>
  <c r="E12" i="9"/>
  <c r="G11" i="9"/>
  <c r="F11" i="9"/>
  <c r="E11" i="9"/>
  <c r="G10" i="9"/>
  <c r="F10" i="9"/>
  <c r="E10" i="9"/>
  <c r="G9" i="9"/>
  <c r="F9" i="9"/>
  <c r="E9" i="9"/>
  <c r="G8" i="9"/>
  <c r="F8" i="9"/>
  <c r="E8" i="9"/>
  <c r="G7" i="9"/>
  <c r="F7" i="9"/>
  <c r="E7" i="9"/>
  <c r="G6" i="9"/>
  <c r="F6" i="9"/>
  <c r="E6" i="9"/>
  <c r="G5" i="9"/>
  <c r="F5" i="9"/>
  <c r="E5" i="9"/>
  <c r="K35" i="8"/>
  <c r="J35" i="8"/>
  <c r="D35" i="8"/>
  <c r="F34" i="8"/>
  <c r="D34" i="8"/>
  <c r="J33" i="8"/>
  <c r="D33" i="8"/>
  <c r="D32" i="8"/>
  <c r="J31" i="8"/>
  <c r="F31" i="8"/>
  <c r="D31" i="8"/>
  <c r="J30" i="8"/>
  <c r="F30" i="8"/>
  <c r="D30" i="8"/>
  <c r="U2" i="8"/>
  <c r="J34" i="7"/>
  <c r="I34" i="7"/>
  <c r="G34" i="7"/>
  <c r="D34" i="7"/>
  <c r="D33" i="7"/>
  <c r="J32" i="7"/>
  <c r="I32" i="7"/>
  <c r="G32" i="7"/>
  <c r="D32" i="7"/>
  <c r="I31" i="7"/>
  <c r="D31" i="7"/>
  <c r="J30" i="7"/>
  <c r="G30" i="7"/>
  <c r="D30" i="7"/>
  <c r="J7" i="7"/>
  <c r="U2" i="7"/>
  <c r="D52" i="6"/>
  <c r="J51" i="6"/>
  <c r="D51" i="6"/>
  <c r="D50" i="6"/>
  <c r="D49" i="6"/>
  <c r="D48" i="6"/>
  <c r="D47" i="6"/>
  <c r="D46" i="6"/>
  <c r="D45" i="6"/>
  <c r="E24" i="6"/>
  <c r="D24" i="6"/>
  <c r="E23" i="6"/>
  <c r="D23" i="6"/>
  <c r="E22" i="6"/>
  <c r="D22" i="6"/>
  <c r="E21" i="6"/>
  <c r="D21" i="6"/>
  <c r="Q18" i="6"/>
  <c r="G8" i="6"/>
  <c r="D4" i="6"/>
  <c r="U2" i="6"/>
  <c r="L22" i="5"/>
  <c r="K22" i="5"/>
  <c r="L21" i="5"/>
  <c r="K21" i="5"/>
  <c r="U2" i="4"/>
  <c r="M15" i="3"/>
  <c r="L15" i="3"/>
  <c r="M14" i="3"/>
  <c r="L14" i="3"/>
  <c r="M13" i="3"/>
  <c r="L13" i="3"/>
  <c r="U2" i="3"/>
  <c r="H35" i="2"/>
  <c r="G35" i="2"/>
  <c r="H34" i="2"/>
  <c r="G34" i="2"/>
  <c r="H33" i="2"/>
  <c r="G33" i="2"/>
  <c r="H32" i="2"/>
  <c r="G32" i="2"/>
  <c r="H31" i="2"/>
  <c r="G31" i="2"/>
  <c r="K101" i="14" l="1"/>
  <c r="E120" i="14"/>
  <c r="O120" i="14"/>
  <c r="D120" i="14"/>
  <c r="N120" i="14"/>
  <c r="M120" i="14"/>
  <c r="H120" i="14"/>
  <c r="F120" i="14"/>
  <c r="J120" i="14"/>
  <c r="G120" i="14"/>
  <c r="K102" i="14"/>
  <c r="E102" i="14"/>
  <c r="N102" i="14"/>
  <c r="F102" i="14"/>
  <c r="D102" i="14"/>
  <c r="N116" i="14"/>
  <c r="K114" i="14"/>
  <c r="K9" i="14"/>
  <c r="H8" i="14"/>
  <c r="J6" i="14"/>
  <c r="O5" i="14"/>
  <c r="G5" i="14"/>
  <c r="J9" i="14"/>
  <c r="O8" i="14"/>
  <c r="G8" i="14"/>
  <c r="I6" i="14"/>
  <c r="N5" i="14"/>
  <c r="F5" i="14"/>
  <c r="I9" i="14"/>
  <c r="N8" i="14"/>
  <c r="F8" i="14"/>
  <c r="H9" i="14"/>
  <c r="M8" i="14"/>
  <c r="E8" i="14"/>
  <c r="O6" i="14"/>
  <c r="G6" i="14"/>
  <c r="L5" i="14"/>
  <c r="L7" i="14" s="1"/>
  <c r="D5" i="14"/>
  <c r="N9" i="14"/>
  <c r="F9" i="14"/>
  <c r="K8" i="14"/>
  <c r="M6" i="14"/>
  <c r="E6" i="14"/>
  <c r="J5" i="14"/>
  <c r="J7" i="14" s="1"/>
  <c r="G9" i="14"/>
  <c r="K6" i="14"/>
  <c r="H5" i="14"/>
  <c r="E9" i="14"/>
  <c r="H6" i="14"/>
  <c r="E5" i="14"/>
  <c r="D9" i="14"/>
  <c r="F6" i="14"/>
  <c r="L8" i="14"/>
  <c r="D6" i="14"/>
  <c r="J8" i="14"/>
  <c r="J10" i="14" s="1"/>
  <c r="O9" i="14"/>
  <c r="I8" i="14"/>
  <c r="M5" i="14"/>
  <c r="M7" i="14" s="1"/>
  <c r="M9" i="14"/>
  <c r="D8" i="14"/>
  <c r="N6" i="14"/>
  <c r="K5" i="14"/>
  <c r="K7" i="14" s="1"/>
  <c r="N121" i="14"/>
  <c r="L121" i="14"/>
  <c r="I121" i="14"/>
  <c r="H121" i="14"/>
  <c r="F121" i="14"/>
  <c r="E121" i="14"/>
  <c r="O121" i="14"/>
  <c r="G121" i="14"/>
  <c r="L105" i="14"/>
  <c r="K105" i="14"/>
  <c r="N105" i="14"/>
  <c r="O24" i="14"/>
  <c r="O25" i="14" s="1"/>
  <c r="G24" i="14"/>
  <c r="G25" i="14" s="1"/>
  <c r="M105" i="14"/>
  <c r="N24" i="14"/>
  <c r="N25" i="14" s="1"/>
  <c r="F24" i="14"/>
  <c r="F25" i="14" s="1"/>
  <c r="J105" i="14"/>
  <c r="M24" i="14"/>
  <c r="M25" i="14" s="1"/>
  <c r="E24" i="14"/>
  <c r="E25" i="14" s="1"/>
  <c r="H105" i="14"/>
  <c r="L24" i="14"/>
  <c r="L25" i="14" s="1"/>
  <c r="D24" i="14"/>
  <c r="F105" i="14"/>
  <c r="J24" i="14"/>
  <c r="J25" i="14" s="1"/>
  <c r="E105" i="14"/>
  <c r="K24" i="14"/>
  <c r="K25" i="14" s="1"/>
  <c r="I24" i="14"/>
  <c r="I25" i="14" s="1"/>
  <c r="O105" i="14"/>
  <c r="H24" i="14"/>
  <c r="H25" i="14" s="1"/>
  <c r="G105" i="14"/>
  <c r="D105" i="14"/>
  <c r="M110" i="14"/>
  <c r="J110" i="14"/>
  <c r="F110" i="14"/>
  <c r="K110" i="14"/>
  <c r="E110" i="14"/>
  <c r="E108" i="14"/>
  <c r="L108" i="14"/>
  <c r="N108" i="14"/>
  <c r="J108" i="14"/>
  <c r="L9" i="14"/>
  <c r="F49" i="14"/>
  <c r="D49" i="14"/>
  <c r="U2" i="5"/>
  <c r="J117" i="14"/>
  <c r="H117" i="14"/>
  <c r="G117" i="14"/>
  <c r="O117" i="14"/>
  <c r="F117" i="14"/>
  <c r="N117" i="14"/>
  <c r="M117" i="14"/>
  <c r="L117" i="14"/>
  <c r="K117" i="14"/>
  <c r="E117" i="14"/>
  <c r="D117" i="14"/>
  <c r="L115" i="14"/>
  <c r="J115" i="14"/>
  <c r="I115" i="14"/>
  <c r="K115" i="14"/>
  <c r="D112" i="14"/>
  <c r="J101" i="14"/>
  <c r="E101" i="14"/>
  <c r="D101" i="14"/>
  <c r="N113" i="14"/>
  <c r="E113" i="14"/>
  <c r="M113" i="14"/>
  <c r="D113" i="14"/>
  <c r="L113" i="14"/>
  <c r="K113" i="14"/>
  <c r="O113" i="14"/>
  <c r="J113" i="14"/>
  <c r="G113" i="14"/>
  <c r="F113" i="14"/>
  <c r="H113" i="14"/>
  <c r="K107" i="14"/>
  <c r="N103" i="14"/>
  <c r="F46" i="14"/>
  <c r="D46" i="14"/>
  <c r="K119" i="14"/>
  <c r="O119" i="14"/>
  <c r="N119" i="14"/>
  <c r="H119" i="14"/>
  <c r="G119" i="14"/>
  <c r="F119" i="14"/>
  <c r="D119" i="14"/>
  <c r="I5" i="14"/>
  <c r="G109" i="14"/>
  <c r="O109" i="14"/>
  <c r="F109" i="14"/>
  <c r="E109" i="14"/>
  <c r="D109" i="14"/>
  <c r="N109" i="14"/>
  <c r="M109" i="14"/>
  <c r="K109" i="14"/>
  <c r="J109" i="14"/>
  <c r="G104" i="14"/>
  <c r="F104" i="14"/>
  <c r="E104" i="14"/>
  <c r="O104" i="14"/>
  <c r="D104" i="14"/>
  <c r="M104" i="14"/>
  <c r="L118" i="14"/>
  <c r="F118" i="14"/>
  <c r="E118" i="14"/>
  <c r="D118" i="14"/>
  <c r="N118" i="14"/>
  <c r="D47" i="14"/>
  <c r="F47" i="14"/>
  <c r="D103" i="14"/>
  <c r="I104" i="14"/>
  <c r="R108" i="14"/>
  <c r="Q108" i="14"/>
  <c r="L109" i="14"/>
  <c r="L103" i="14"/>
  <c r="N104" i="14"/>
  <c r="T119" i="14"/>
  <c r="N112" i="14"/>
  <c r="E112" i="14"/>
  <c r="O112" i="14"/>
  <c r="M112" i="14"/>
  <c r="I112" i="14"/>
  <c r="G112" i="14"/>
  <c r="F112" i="14"/>
  <c r="L111" i="14"/>
  <c r="I111" i="14"/>
  <c r="O111" i="14"/>
  <c r="N111" i="14"/>
  <c r="K111" i="14"/>
  <c r="H111" i="14"/>
  <c r="F111" i="14"/>
  <c r="D111" i="14"/>
  <c r="H112" i="14"/>
  <c r="P15" i="14"/>
  <c r="D51" i="14"/>
  <c r="F51" i="14"/>
  <c r="I109" i="14"/>
  <c r="G111" i="14"/>
  <c r="O114" i="14"/>
  <c r="G114" i="14"/>
  <c r="F114" i="14"/>
  <c r="N114" i="14"/>
  <c r="E114" i="14"/>
  <c r="M114" i="14"/>
  <c r="D114" i="14"/>
  <c r="L114" i="14"/>
  <c r="C114" i="14"/>
  <c r="J114" i="14"/>
  <c r="I114" i="14"/>
  <c r="H114" i="14"/>
  <c r="B114" i="14"/>
  <c r="I103" i="14"/>
  <c r="O106" i="14"/>
  <c r="G106" i="14"/>
  <c r="M106" i="14"/>
  <c r="D106" i="14"/>
  <c r="L106" i="14"/>
  <c r="C106" i="14"/>
  <c r="K106" i="14"/>
  <c r="J106" i="14"/>
  <c r="I106" i="14"/>
  <c r="H106" i="14"/>
  <c r="E106" i="14"/>
  <c r="B106" i="14"/>
  <c r="D116" i="14"/>
  <c r="K103" i="14"/>
  <c r="H103" i="14"/>
  <c r="G103" i="14"/>
  <c r="F103" i="14"/>
  <c r="O103" i="14"/>
  <c r="P14" i="14"/>
  <c r="F52" i="14"/>
  <c r="J102" i="14"/>
  <c r="R103" i="14"/>
  <c r="Q103" i="14"/>
  <c r="F106" i="14"/>
  <c r="R124" i="14"/>
  <c r="Q124" i="14"/>
  <c r="M107" i="14"/>
  <c r="E107" i="14"/>
  <c r="O107" i="14"/>
  <c r="F107" i="14"/>
  <c r="N107" i="14"/>
  <c r="D107" i="14"/>
  <c r="L107" i="14"/>
  <c r="K116" i="14"/>
  <c r="C116" i="14"/>
  <c r="I116" i="14"/>
  <c r="H116" i="14"/>
  <c r="G116" i="14"/>
  <c r="O116" i="14"/>
  <c r="F116" i="14"/>
  <c r="H101" i="14"/>
  <c r="B107" i="14"/>
  <c r="K108" i="14"/>
  <c r="C108" i="14"/>
  <c r="G108" i="14"/>
  <c r="O108" i="14"/>
  <c r="F108" i="14"/>
  <c r="M108" i="14"/>
  <c r="B116" i="14"/>
  <c r="I118" i="14"/>
  <c r="G107" i="14"/>
  <c r="D108" i="14"/>
  <c r="O110" i="14"/>
  <c r="G110" i="14"/>
  <c r="I110" i="14"/>
  <c r="H110" i="14"/>
  <c r="L110" i="14"/>
  <c r="E116" i="14"/>
  <c r="R133" i="14"/>
  <c r="Q133" i="14"/>
  <c r="F48" i="14"/>
  <c r="I101" i="14"/>
  <c r="G101" i="14"/>
  <c r="O101" i="14"/>
  <c r="F101" i="14"/>
  <c r="L101" i="14"/>
  <c r="I105" i="14"/>
  <c r="H107" i="14"/>
  <c r="R110" i="14"/>
  <c r="Q110" i="14"/>
  <c r="R115" i="14"/>
  <c r="J116" i="14"/>
  <c r="Q122" i="14"/>
  <c r="R122" i="14"/>
  <c r="D48" i="14"/>
  <c r="B101" i="14"/>
  <c r="M101" i="14"/>
  <c r="O102" i="14"/>
  <c r="G102" i="14"/>
  <c r="I102" i="14"/>
  <c r="H102" i="14"/>
  <c r="L102" i="14"/>
  <c r="I107" i="14"/>
  <c r="H108" i="14"/>
  <c r="R109" i="14"/>
  <c r="C110" i="14"/>
  <c r="N110" i="14"/>
  <c r="I113" i="14"/>
  <c r="M115" i="14"/>
  <c r="E115" i="14"/>
  <c r="H115" i="14"/>
  <c r="G115" i="14"/>
  <c r="O115" i="14"/>
  <c r="F115" i="14"/>
  <c r="N115" i="14"/>
  <c r="D115" i="14"/>
  <c r="L116" i="14"/>
  <c r="Q117" i="14"/>
  <c r="R117" i="14"/>
  <c r="N134" i="14"/>
  <c r="F134" i="14"/>
  <c r="M134" i="14"/>
  <c r="D134" i="14"/>
  <c r="L134" i="14"/>
  <c r="C134" i="14"/>
  <c r="Z134" i="14" s="1"/>
  <c r="H134" i="14"/>
  <c r="G134" i="14"/>
  <c r="O134" i="14"/>
  <c r="E134" i="14"/>
  <c r="I134" i="14"/>
  <c r="B134" i="14"/>
  <c r="K134" i="14"/>
  <c r="C101" i="14"/>
  <c r="N101" i="14"/>
  <c r="B102" i="14"/>
  <c r="M102" i="14"/>
  <c r="J107" i="14"/>
  <c r="I108" i="14"/>
  <c r="D110" i="14"/>
  <c r="M116" i="14"/>
  <c r="I119" i="14"/>
  <c r="N124" i="14"/>
  <c r="F124" i="14"/>
  <c r="M124" i="14"/>
  <c r="E124" i="14"/>
  <c r="L124" i="14"/>
  <c r="D124" i="14"/>
  <c r="J124" i="14"/>
  <c r="I124" i="14"/>
  <c r="G124" i="14"/>
  <c r="O124" i="14"/>
  <c r="K124" i="14"/>
  <c r="C124" i="14"/>
  <c r="Z124" i="14" s="1"/>
  <c r="L139" i="14"/>
  <c r="D139" i="14"/>
  <c r="H139" i="14"/>
  <c r="O139" i="14"/>
  <c r="E139" i="14"/>
  <c r="N139" i="14"/>
  <c r="C139" i="14"/>
  <c r="Z139" i="14" s="1"/>
  <c r="I139" i="14"/>
  <c r="G139" i="14"/>
  <c r="F139" i="14"/>
  <c r="M139" i="14"/>
  <c r="K139" i="14"/>
  <c r="B139" i="14"/>
  <c r="K104" i="14"/>
  <c r="C104" i="14"/>
  <c r="J104" i="14"/>
  <c r="K112" i="14"/>
  <c r="C112" i="14"/>
  <c r="J112" i="14"/>
  <c r="H118" i="14"/>
  <c r="S123" i="14"/>
  <c r="L135" i="14"/>
  <c r="D135" i="14"/>
  <c r="O135" i="14"/>
  <c r="F135" i="14"/>
  <c r="N135" i="14"/>
  <c r="E135" i="14"/>
  <c r="I135" i="14"/>
  <c r="H135" i="14"/>
  <c r="G135" i="14"/>
  <c r="C135" i="14"/>
  <c r="Z135" i="14" s="1"/>
  <c r="B135" i="14"/>
  <c r="M135" i="14"/>
  <c r="M103" i="14"/>
  <c r="E103" i="14"/>
  <c r="J103" i="14"/>
  <c r="B104" i="14"/>
  <c r="L104" i="14"/>
  <c r="M111" i="14"/>
  <c r="E111" i="14"/>
  <c r="J111" i="14"/>
  <c r="B112" i="14"/>
  <c r="L112" i="14"/>
  <c r="M119" i="14"/>
  <c r="E119" i="14"/>
  <c r="J119" i="14"/>
  <c r="R127" i="14"/>
  <c r="Q127" i="14"/>
  <c r="J135" i="14"/>
  <c r="O118" i="14"/>
  <c r="G118" i="14"/>
  <c r="J118" i="14"/>
  <c r="T123" i="14"/>
  <c r="K135" i="14"/>
  <c r="I117" i="14"/>
  <c r="B118" i="14"/>
  <c r="K118" i="14"/>
  <c r="C119" i="14"/>
  <c r="L119" i="14"/>
  <c r="N128" i="14"/>
  <c r="F128" i="14"/>
  <c r="M128" i="14"/>
  <c r="E128" i="14"/>
  <c r="L128" i="14"/>
  <c r="D128" i="14"/>
  <c r="C128" i="14"/>
  <c r="Z128" i="14" s="1"/>
  <c r="B128" i="14"/>
  <c r="K128" i="14"/>
  <c r="I128" i="14"/>
  <c r="L125" i="14"/>
  <c r="D125" i="14"/>
  <c r="K125" i="14"/>
  <c r="C125" i="14"/>
  <c r="Z125" i="14" s="1"/>
  <c r="J125" i="14"/>
  <c r="B125" i="14"/>
  <c r="O125" i="14"/>
  <c r="S130" i="14"/>
  <c r="H133" i="14"/>
  <c r="L133" i="14"/>
  <c r="C133" i="14"/>
  <c r="Z133" i="14" s="1"/>
  <c r="O133" i="14"/>
  <c r="F133" i="14"/>
  <c r="N133" i="14"/>
  <c r="E133" i="14"/>
  <c r="M133" i="14"/>
  <c r="D133" i="14"/>
  <c r="L120" i="14"/>
  <c r="I120" i="14"/>
  <c r="J121" i="14"/>
  <c r="B121" i="14"/>
  <c r="K121" i="14"/>
  <c r="F125" i="14"/>
  <c r="H127" i="14"/>
  <c r="O127" i="14"/>
  <c r="G127" i="14"/>
  <c r="N127" i="14"/>
  <c r="F127" i="14"/>
  <c r="L127" i="14"/>
  <c r="G133" i="14"/>
  <c r="C120" i="14"/>
  <c r="K120" i="14"/>
  <c r="D121" i="14"/>
  <c r="M121" i="14"/>
  <c r="O123" i="14"/>
  <c r="G123" i="14"/>
  <c r="N123" i="14"/>
  <c r="F123" i="14"/>
  <c r="K123" i="14"/>
  <c r="H125" i="14"/>
  <c r="C127" i="14"/>
  <c r="Z127" i="14" s="1"/>
  <c r="L129" i="14"/>
  <c r="D129" i="14"/>
  <c r="K129" i="14"/>
  <c r="C129" i="14"/>
  <c r="Z129" i="14" s="1"/>
  <c r="J129" i="14"/>
  <c r="B129" i="14"/>
  <c r="O129" i="14"/>
  <c r="J133" i="14"/>
  <c r="I125" i="14"/>
  <c r="K133" i="14"/>
  <c r="H122" i="14"/>
  <c r="P122" i="14" s="1"/>
  <c r="H126" i="14"/>
  <c r="P126" i="14" s="1"/>
  <c r="L131" i="14"/>
  <c r="D131" i="14"/>
  <c r="J131" i="14"/>
  <c r="C132" i="14"/>
  <c r="Z132" i="14" s="1"/>
  <c r="L132" i="14"/>
  <c r="H136" i="14"/>
  <c r="J137" i="14"/>
  <c r="B138" i="14"/>
  <c r="K138" i="14"/>
  <c r="J140" i="14"/>
  <c r="B140" i="14"/>
  <c r="N140" i="14"/>
  <c r="F140" i="14"/>
  <c r="L140" i="14"/>
  <c r="Q126" i="14"/>
  <c r="N130" i="14"/>
  <c r="F130" i="14"/>
  <c r="J130" i="14"/>
  <c r="B131" i="14"/>
  <c r="K131" i="14"/>
  <c r="D132" i="14"/>
  <c r="M132" i="14"/>
  <c r="B137" i="14"/>
  <c r="K137" i="14"/>
  <c r="C138" i="14"/>
  <c r="Z138" i="14" s="1"/>
  <c r="L138" i="14"/>
  <c r="C140" i="14"/>
  <c r="Z140" i="14" s="1"/>
  <c r="M140" i="14"/>
  <c r="E132" i="14"/>
  <c r="J136" i="14"/>
  <c r="B136" i="14"/>
  <c r="K136" i="14"/>
  <c r="D138" i="14"/>
  <c r="B206" i="14"/>
  <c r="G46" i="6" s="1"/>
  <c r="B208" i="14"/>
  <c r="G48" i="6" s="1"/>
  <c r="B210" i="14"/>
  <c r="G50" i="6" s="1"/>
  <c r="B212" i="14"/>
  <c r="G52" i="6" s="1"/>
  <c r="D210" i="14"/>
  <c r="J50" i="6" s="1"/>
  <c r="D212" i="14"/>
  <c r="J52" i="6" s="1"/>
  <c r="C218" i="14"/>
  <c r="I33" i="7" s="1"/>
  <c r="B218" i="14"/>
  <c r="G33" i="7" s="1"/>
  <c r="H218" i="14"/>
  <c r="D218" i="14"/>
  <c r="J33" i="7" s="1"/>
  <c r="B227" i="14"/>
  <c r="F32" i="8" s="1"/>
  <c r="C227" i="14"/>
  <c r="J32" i="8" s="1"/>
  <c r="B205" i="14"/>
  <c r="G45" i="6" s="1"/>
  <c r="B207" i="14"/>
  <c r="G47" i="6" s="1"/>
  <c r="B209" i="14"/>
  <c r="G49" i="6" s="1"/>
  <c r="B211" i="14"/>
  <c r="G51" i="6" s="1"/>
  <c r="J132" i="14"/>
  <c r="B132" i="14"/>
  <c r="K132" i="14"/>
  <c r="N138" i="14"/>
  <c r="F138" i="14"/>
  <c r="J138" i="14"/>
  <c r="H216" i="14"/>
  <c r="H220" i="14" s="1"/>
  <c r="B228" i="14"/>
  <c r="F33" i="8" s="1"/>
  <c r="I229" i="14"/>
  <c r="I216" i="14"/>
  <c r="I230" i="14"/>
  <c r="C215" i="14"/>
  <c r="I30" i="7" s="1"/>
  <c r="B216" i="14"/>
  <c r="G31" i="7" s="1"/>
  <c r="I217" i="14"/>
  <c r="C229" i="14"/>
  <c r="B230" i="14"/>
  <c r="F35" i="8" s="1"/>
  <c r="D216" i="14"/>
  <c r="J31" i="7" s="1"/>
  <c r="E7" i="14" l="1"/>
  <c r="I10" i="14"/>
  <c r="P140" i="14"/>
  <c r="Y140" i="14" s="1"/>
  <c r="P127" i="14"/>
  <c r="U127" i="14" s="1"/>
  <c r="V127" i="14" s="1"/>
  <c r="P114" i="14"/>
  <c r="W114" i="14" s="1"/>
  <c r="P130" i="14"/>
  <c r="Y130" i="14" s="1"/>
  <c r="P117" i="14"/>
  <c r="Y117" i="14" s="1"/>
  <c r="P137" i="14"/>
  <c r="Y137" i="14" s="1"/>
  <c r="P136" i="14"/>
  <c r="Y136" i="14" s="1"/>
  <c r="T124" i="14"/>
  <c r="D4" i="3"/>
  <c r="Q18" i="3"/>
  <c r="D4" i="5"/>
  <c r="Q18" i="5"/>
  <c r="O10" i="14"/>
  <c r="R129" i="14"/>
  <c r="Q129" i="14"/>
  <c r="I215" i="14"/>
  <c r="B221" i="14" s="1"/>
  <c r="R132" i="14"/>
  <c r="Q132" i="14"/>
  <c r="R136" i="14"/>
  <c r="Q136" i="14"/>
  <c r="R138" i="14"/>
  <c r="Q138" i="14"/>
  <c r="P123" i="14"/>
  <c r="Y123" i="14" s="1"/>
  <c r="S127" i="14"/>
  <c r="R112" i="14"/>
  <c r="Q112" i="14"/>
  <c r="I7" i="14"/>
  <c r="B63" i="14"/>
  <c r="J34" i="2" s="1"/>
  <c r="B62" i="14"/>
  <c r="J33" i="2" s="1"/>
  <c r="H7" i="14"/>
  <c r="F10" i="14"/>
  <c r="P102" i="14"/>
  <c r="W102" i="14" s="1"/>
  <c r="R139" i="14"/>
  <c r="Q139" i="14"/>
  <c r="T115" i="14"/>
  <c r="S103" i="14"/>
  <c r="P119" i="14"/>
  <c r="W119" i="14" s="1"/>
  <c r="X119" i="14" s="1"/>
  <c r="P101" i="14"/>
  <c r="Y101" i="14" s="1"/>
  <c r="P6" i="14"/>
  <c r="G13" i="3" s="1"/>
  <c r="D7" i="14"/>
  <c r="P5" i="14"/>
  <c r="G12" i="3" s="1"/>
  <c r="N10" i="14"/>
  <c r="G7" i="14"/>
  <c r="R102" i="14"/>
  <c r="Q102" i="14"/>
  <c r="P139" i="14"/>
  <c r="Y139" i="14" s="1"/>
  <c r="P111" i="14"/>
  <c r="W111" i="14" s="1"/>
  <c r="X111" i="14" s="1"/>
  <c r="Y126" i="14"/>
  <c r="Y122" i="14"/>
  <c r="Y102" i="14"/>
  <c r="P104" i="14"/>
  <c r="U104" i="14" s="1"/>
  <c r="Q18" i="2"/>
  <c r="D4" i="2"/>
  <c r="P105" i="14"/>
  <c r="Y105" i="14" s="1"/>
  <c r="L10" i="14"/>
  <c r="L11" i="14" s="1"/>
  <c r="L16" i="14" s="1"/>
  <c r="O7" i="14"/>
  <c r="R137" i="14"/>
  <c r="Q137" i="14"/>
  <c r="B231" i="14"/>
  <c r="R121" i="14"/>
  <c r="Q121" i="14"/>
  <c r="R125" i="14"/>
  <c r="Q125" i="14"/>
  <c r="R135" i="14"/>
  <c r="Q135" i="14"/>
  <c r="R107" i="14"/>
  <c r="Q107" i="14"/>
  <c r="G229" i="14"/>
  <c r="K34" i="8" s="1"/>
  <c r="J34" i="8"/>
  <c r="D220" i="14"/>
  <c r="J35" i="7" s="1"/>
  <c r="P132" i="14"/>
  <c r="Y132" i="14" s="1"/>
  <c r="P129" i="14"/>
  <c r="W129" i="14" s="1"/>
  <c r="Q128" i="14"/>
  <c r="R128" i="14"/>
  <c r="P135" i="14"/>
  <c r="W135" i="14" s="1"/>
  <c r="T117" i="14"/>
  <c r="Q101" i="14"/>
  <c r="R101" i="14"/>
  <c r="T103" i="14" s="1"/>
  <c r="T110" i="14"/>
  <c r="R116" i="14"/>
  <c r="Q116" i="14"/>
  <c r="R114" i="14"/>
  <c r="Q114" i="14"/>
  <c r="Q18" i="7"/>
  <c r="G8" i="7"/>
  <c r="D4" i="7"/>
  <c r="P109" i="14"/>
  <c r="Y109" i="14" s="1"/>
  <c r="B40" i="14"/>
  <c r="Z119" i="14" s="1"/>
  <c r="D25" i="14"/>
  <c r="B41" i="14" s="1"/>
  <c r="P8" i="14"/>
  <c r="B60" i="14" s="1"/>
  <c r="D10" i="14"/>
  <c r="J11" i="14"/>
  <c r="J16" i="14" s="1"/>
  <c r="F7" i="14"/>
  <c r="P120" i="14"/>
  <c r="U120" i="14" s="1"/>
  <c r="V120" i="14" s="1"/>
  <c r="R118" i="14"/>
  <c r="Q118" i="14"/>
  <c r="T127" i="14"/>
  <c r="T109" i="14"/>
  <c r="P124" i="14"/>
  <c r="Y124" i="14" s="1"/>
  <c r="W127" i="14"/>
  <c r="X127" i="14" s="1"/>
  <c r="W130" i="14"/>
  <c r="X130" i="14" s="1"/>
  <c r="W122" i="14"/>
  <c r="X122" i="14" s="1"/>
  <c r="W105" i="14"/>
  <c r="X105" i="14" s="1"/>
  <c r="W126" i="14"/>
  <c r="X126" i="14" s="1"/>
  <c r="J7" i="4"/>
  <c r="P116" i="14"/>
  <c r="U116" i="14" s="1"/>
  <c r="T108" i="14"/>
  <c r="P112" i="14"/>
  <c r="U112" i="14" s="1"/>
  <c r="P9" i="14"/>
  <c r="G16" i="3" s="1"/>
  <c r="N7" i="14"/>
  <c r="H10" i="14"/>
  <c r="P121" i="14"/>
  <c r="Y121" i="14" s="1"/>
  <c r="P110" i="14"/>
  <c r="Y110" i="14" s="1"/>
  <c r="Q134" i="14"/>
  <c r="R134" i="14"/>
  <c r="P134" i="14"/>
  <c r="Y134" i="14" s="1"/>
  <c r="Q18" i="4"/>
  <c r="D4" i="4"/>
  <c r="Q18" i="8"/>
  <c r="D4" i="8"/>
  <c r="P118" i="14"/>
  <c r="W118" i="14" s="1"/>
  <c r="P113" i="14"/>
  <c r="U113" i="14" s="1"/>
  <c r="V113" i="14" s="1"/>
  <c r="E10" i="14"/>
  <c r="E11" i="14" s="1"/>
  <c r="S122" i="14"/>
  <c r="T133" i="14"/>
  <c r="S126" i="14"/>
  <c r="R131" i="14"/>
  <c r="Q131" i="14"/>
  <c r="R140" i="14"/>
  <c r="Q140" i="14"/>
  <c r="P128" i="14"/>
  <c r="U128" i="14" s="1"/>
  <c r="R104" i="14"/>
  <c r="Q104" i="14"/>
  <c r="S117" i="14" s="1"/>
  <c r="P138" i="14"/>
  <c r="W138" i="14" s="1"/>
  <c r="P131" i="14"/>
  <c r="Y131" i="14" s="1"/>
  <c r="P133" i="14"/>
  <c r="Y133" i="14" s="1"/>
  <c r="P125" i="14"/>
  <c r="Y125" i="14" s="1"/>
  <c r="P115" i="14"/>
  <c r="U115" i="14" s="1"/>
  <c r="V115" i="14" s="1"/>
  <c r="T122" i="14"/>
  <c r="S133" i="14"/>
  <c r="P108" i="14"/>
  <c r="W108" i="14" s="1"/>
  <c r="X108" i="14" s="1"/>
  <c r="P107" i="14"/>
  <c r="W107" i="14" s="1"/>
  <c r="S124" i="14"/>
  <c r="G7" i="6"/>
  <c r="Q106" i="14"/>
  <c r="R106" i="14"/>
  <c r="P106" i="14"/>
  <c r="Y106" i="14" s="1"/>
  <c r="P103" i="14"/>
  <c r="W103" i="14" s="1"/>
  <c r="X103" i="14" s="1"/>
  <c r="U137" i="14"/>
  <c r="U135" i="14"/>
  <c r="U122" i="14"/>
  <c r="V122" i="14" s="1"/>
  <c r="U139" i="14"/>
  <c r="U126" i="14"/>
  <c r="V126" i="14" s="1"/>
  <c r="U102" i="14"/>
  <c r="U129" i="14"/>
  <c r="U109" i="14"/>
  <c r="V109" i="14" s="1"/>
  <c r="U101" i="14"/>
  <c r="K10" i="14"/>
  <c r="K11" i="14" s="1"/>
  <c r="M10" i="14"/>
  <c r="M11" i="14" s="1"/>
  <c r="M16" i="14" s="1"/>
  <c r="G10" i="14"/>
  <c r="J7" i="5" l="1"/>
  <c r="U130" i="14"/>
  <c r="V130" i="14" s="1"/>
  <c r="B73" i="14"/>
  <c r="N22" i="5" s="1"/>
  <c r="W101" i="14"/>
  <c r="W132" i="14"/>
  <c r="U124" i="14"/>
  <c r="V124" i="14" s="1"/>
  <c r="U140" i="14"/>
  <c r="V140" i="14" s="1"/>
  <c r="W140" i="14"/>
  <c r="G7" i="5"/>
  <c r="B61" i="14"/>
  <c r="J32" i="2" s="1"/>
  <c r="Y135" i="14"/>
  <c r="Z116" i="14"/>
  <c r="U103" i="14"/>
  <c r="V103" i="14" s="1"/>
  <c r="U119" i="14"/>
  <c r="V119" i="14" s="1"/>
  <c r="U106" i="14"/>
  <c r="V106" i="14" s="1"/>
  <c r="U123" i="14"/>
  <c r="V123" i="14" s="1"/>
  <c r="W134" i="14"/>
  <c r="X134" i="14" s="1"/>
  <c r="Y127" i="14"/>
  <c r="U114" i="14"/>
  <c r="V114" i="14" s="1"/>
  <c r="G7" i="4"/>
  <c r="Y114" i="14"/>
  <c r="G15" i="3"/>
  <c r="W106" i="14"/>
  <c r="X106" i="14" s="1"/>
  <c r="U134" i="14"/>
  <c r="B76" i="14"/>
  <c r="U136" i="14"/>
  <c r="V136" i="14" s="1"/>
  <c r="B72" i="14"/>
  <c r="C73" i="14" s="1"/>
  <c r="O22" i="5" s="1"/>
  <c r="W123" i="14"/>
  <c r="X123" i="14" s="1"/>
  <c r="Y119" i="14"/>
  <c r="U121" i="14"/>
  <c r="V121" i="14" s="1"/>
  <c r="J12" i="14"/>
  <c r="Y107" i="14"/>
  <c r="U108" i="14"/>
  <c r="V108" i="14" s="1"/>
  <c r="U105" i="14"/>
  <c r="V105" i="14" s="1"/>
  <c r="U132" i="14"/>
  <c r="V132" i="14" s="1"/>
  <c r="W117" i="14"/>
  <c r="X117" i="14" s="1"/>
  <c r="W112" i="14"/>
  <c r="X112" i="14" s="1"/>
  <c r="W137" i="14"/>
  <c r="X137" i="14" s="1"/>
  <c r="W109" i="14"/>
  <c r="X109" i="14" s="1"/>
  <c r="W121" i="14"/>
  <c r="U117" i="14"/>
  <c r="V117" i="14" s="1"/>
  <c r="U138" i="14"/>
  <c r="V138" i="14" s="1"/>
  <c r="W136" i="14"/>
  <c r="X136" i="14" s="1"/>
  <c r="W120" i="14"/>
  <c r="X120" i="14" s="1"/>
  <c r="Y116" i="14"/>
  <c r="Y120" i="14"/>
  <c r="Y104" i="14"/>
  <c r="W115" i="14"/>
  <c r="X115" i="14" s="1"/>
  <c r="W131" i="14"/>
  <c r="X131" i="14" s="1"/>
  <c r="K16" i="14"/>
  <c r="K12" i="14"/>
  <c r="E16" i="14"/>
  <c r="E12" i="14"/>
  <c r="J31" i="2"/>
  <c r="S118" i="14"/>
  <c r="U118" i="14"/>
  <c r="V118" i="14" s="1"/>
  <c r="T104" i="14"/>
  <c r="U133" i="14"/>
  <c r="V133" i="14" s="1"/>
  <c r="M12" i="14"/>
  <c r="T134" i="14"/>
  <c r="W104" i="14"/>
  <c r="X104" i="14" s="1"/>
  <c r="W116" i="14"/>
  <c r="X116" i="14" s="1"/>
  <c r="B77" i="14"/>
  <c r="W125" i="14"/>
  <c r="V101" i="14"/>
  <c r="S120" i="14"/>
  <c r="S105" i="14"/>
  <c r="S101" i="14"/>
  <c r="S113" i="14"/>
  <c r="S109" i="14"/>
  <c r="S111" i="14"/>
  <c r="S115" i="14"/>
  <c r="S119" i="14"/>
  <c r="S110" i="14"/>
  <c r="D7" i="8"/>
  <c r="F36" i="8"/>
  <c r="Y112" i="14"/>
  <c r="Y108" i="14"/>
  <c r="Y138" i="14"/>
  <c r="H11" i="14"/>
  <c r="H16" i="14" s="1"/>
  <c r="S112" i="14"/>
  <c r="V112" i="14"/>
  <c r="T136" i="14"/>
  <c r="N34" i="14"/>
  <c r="F34" i="14"/>
  <c r="I32" i="14"/>
  <c r="M34" i="14"/>
  <c r="E34" i="14"/>
  <c r="H32" i="14"/>
  <c r="K27" i="14"/>
  <c r="L34" i="14"/>
  <c r="L32" i="14"/>
  <c r="O27" i="14"/>
  <c r="F27" i="14"/>
  <c r="K34" i="14"/>
  <c r="K32" i="14"/>
  <c r="N27" i="14"/>
  <c r="E27" i="14"/>
  <c r="J34" i="14"/>
  <c r="J32" i="14"/>
  <c r="M27" i="14"/>
  <c r="D27" i="14"/>
  <c r="D29" i="14" s="1"/>
  <c r="I34" i="14"/>
  <c r="G32" i="14"/>
  <c r="L27" i="14"/>
  <c r="G34" i="14"/>
  <c r="O32" i="14"/>
  <c r="P32" i="14" s="1"/>
  <c r="E32" i="14"/>
  <c r="D28" i="14"/>
  <c r="E28" i="14" s="1"/>
  <c r="F28" i="14" s="1"/>
  <c r="G28" i="14" s="1"/>
  <c r="H28" i="14" s="1"/>
  <c r="I28" i="14" s="1"/>
  <c r="J28" i="14" s="1"/>
  <c r="K28" i="14" s="1"/>
  <c r="L28" i="14" s="1"/>
  <c r="M28" i="14" s="1"/>
  <c r="N28" i="14" s="1"/>
  <c r="O28" i="14" s="1"/>
  <c r="P28" i="14" s="1"/>
  <c r="I27" i="14"/>
  <c r="J27" i="14"/>
  <c r="D5" i="3"/>
  <c r="H27" i="14"/>
  <c r="G27" i="14"/>
  <c r="O34" i="14"/>
  <c r="P34" i="14" s="1"/>
  <c r="E50" i="14"/>
  <c r="H34" i="14"/>
  <c r="N32" i="14"/>
  <c r="E47" i="14"/>
  <c r="D34" i="14"/>
  <c r="M32" i="14"/>
  <c r="F32" i="14"/>
  <c r="D5" i="7"/>
  <c r="P27" i="14"/>
  <c r="D5" i="5"/>
  <c r="D5" i="2"/>
  <c r="E49" i="14"/>
  <c r="D5" i="4"/>
  <c r="D32" i="14"/>
  <c r="D5" i="8"/>
  <c r="D5" i="6"/>
  <c r="E52" i="14"/>
  <c r="E48" i="14"/>
  <c r="E51" i="14"/>
  <c r="E46" i="14"/>
  <c r="S137" i="14"/>
  <c r="V137" i="14"/>
  <c r="Y128" i="14"/>
  <c r="D11" i="14"/>
  <c r="P7" i="14"/>
  <c r="T112" i="14"/>
  <c r="S140" i="14"/>
  <c r="P18" i="14"/>
  <c r="P23" i="14"/>
  <c r="P21" i="14"/>
  <c r="Z103" i="14"/>
  <c r="Z102" i="14"/>
  <c r="Z115" i="14"/>
  <c r="P19" i="14"/>
  <c r="Z109" i="14"/>
  <c r="P20" i="14"/>
  <c r="Z117" i="14"/>
  <c r="Z121" i="14"/>
  <c r="Z105" i="14"/>
  <c r="Z107" i="14"/>
  <c r="Z113" i="14"/>
  <c r="P22" i="14"/>
  <c r="F12" i="3" s="1"/>
  <c r="Z111" i="14"/>
  <c r="Z118" i="14"/>
  <c r="Y103" i="14"/>
  <c r="U107" i="14"/>
  <c r="V107" i="14" s="1"/>
  <c r="T140" i="14"/>
  <c r="X140" i="14"/>
  <c r="W113" i="14"/>
  <c r="X113" i="14" s="1"/>
  <c r="W110" i="14"/>
  <c r="X110" i="14" s="1"/>
  <c r="S116" i="14"/>
  <c r="V116" i="14"/>
  <c r="Z101" i="14"/>
  <c r="T135" i="14"/>
  <c r="X135" i="14"/>
  <c r="O11" i="14"/>
  <c r="O16" i="14" s="1"/>
  <c r="Y129" i="14"/>
  <c r="Y111" i="14"/>
  <c r="Y115" i="14"/>
  <c r="Z112" i="14"/>
  <c r="T132" i="14"/>
  <c r="X132" i="14"/>
  <c r="T118" i="14"/>
  <c r="X118" i="14"/>
  <c r="S132" i="14"/>
  <c r="T106" i="14"/>
  <c r="T116" i="14"/>
  <c r="S125" i="14"/>
  <c r="Y118" i="14"/>
  <c r="V102" i="14"/>
  <c r="S102" i="14"/>
  <c r="S139" i="14"/>
  <c r="V139" i="14"/>
  <c r="C221" i="14"/>
  <c r="D37" i="7" s="1"/>
  <c r="Z114" i="14"/>
  <c r="S114" i="14"/>
  <c r="X114" i="14"/>
  <c r="T114" i="14"/>
  <c r="T137" i="14"/>
  <c r="U111" i="14"/>
  <c r="V111" i="14" s="1"/>
  <c r="S131" i="14"/>
  <c r="W128" i="14"/>
  <c r="X128" i="14" s="1"/>
  <c r="F11" i="14"/>
  <c r="F16" i="14" s="1"/>
  <c r="U131" i="14"/>
  <c r="V131" i="14" s="1"/>
  <c r="S106" i="14"/>
  <c r="Z104" i="14"/>
  <c r="T131" i="14"/>
  <c r="N11" i="14"/>
  <c r="N16" i="14" s="1"/>
  <c r="W133" i="14"/>
  <c r="X133" i="14" s="1"/>
  <c r="S108" i="14"/>
  <c r="T128" i="14"/>
  <c r="T125" i="14"/>
  <c r="X125" i="14"/>
  <c r="L12" i="14"/>
  <c r="Y113" i="14"/>
  <c r="X102" i="14"/>
  <c r="T102" i="14"/>
  <c r="T139" i="14"/>
  <c r="I11" i="14"/>
  <c r="I16" i="14" s="1"/>
  <c r="S138" i="14"/>
  <c r="S129" i="14"/>
  <c r="V129" i="14"/>
  <c r="U110" i="14"/>
  <c r="V110" i="14" s="1"/>
  <c r="U125" i="14"/>
  <c r="V125" i="14" s="1"/>
  <c r="S104" i="14"/>
  <c r="V104" i="14"/>
  <c r="Z106" i="14"/>
  <c r="W139" i="14"/>
  <c r="X139" i="14" s="1"/>
  <c r="W124" i="14"/>
  <c r="X124" i="14" s="1"/>
  <c r="V128" i="14"/>
  <c r="S128" i="14"/>
  <c r="S107" i="14"/>
  <c r="S121" i="14"/>
  <c r="G11" i="14"/>
  <c r="G16" i="14" s="1"/>
  <c r="Z108" i="14"/>
  <c r="T138" i="14"/>
  <c r="X138" i="14"/>
  <c r="T129" i="14"/>
  <c r="X129" i="14"/>
  <c r="V134" i="14"/>
  <c r="S134" i="14"/>
  <c r="S135" i="14"/>
  <c r="V135" i="14"/>
  <c r="P10" i="14"/>
  <c r="X101" i="14"/>
  <c r="T101" i="14"/>
  <c r="X107" i="14"/>
  <c r="T107" i="14"/>
  <c r="T121" i="14"/>
  <c r="X121" i="14"/>
  <c r="Z110" i="14"/>
  <c r="S136" i="14"/>
  <c r="Z120" i="14"/>
  <c r="L29" i="14" l="1"/>
  <c r="K29" i="14"/>
  <c r="K30" i="14" s="1"/>
  <c r="F29" i="14"/>
  <c r="I29" i="14"/>
  <c r="M29" i="14"/>
  <c r="O29" i="14"/>
  <c r="C76" i="14"/>
  <c r="H29" i="14"/>
  <c r="H31" i="14" s="1"/>
  <c r="G29" i="14"/>
  <c r="N29" i="14"/>
  <c r="N30" i="14" s="1"/>
  <c r="C77" i="14"/>
  <c r="C72" i="14"/>
  <c r="O21" i="5" s="1"/>
  <c r="N21" i="5"/>
  <c r="H12" i="14"/>
  <c r="N12" i="14"/>
  <c r="F12" i="14"/>
  <c r="K31" i="14"/>
  <c r="D30" i="14"/>
  <c r="D31" i="14"/>
  <c r="M31" i="14"/>
  <c r="M30" i="14"/>
  <c r="G31" i="14"/>
  <c r="G30" i="14"/>
  <c r="L30" i="14"/>
  <c r="L31" i="14"/>
  <c r="F15" i="3"/>
  <c r="H15" i="3"/>
  <c r="H16" i="3"/>
  <c r="F16" i="3"/>
  <c r="P11" i="14"/>
  <c r="P12" i="14" s="1"/>
  <c r="D16" i="14"/>
  <c r="D225" i="14"/>
  <c r="D229" i="14"/>
  <c r="G226" i="14"/>
  <c r="K31" i="8" s="1"/>
  <c r="D226" i="14"/>
  <c r="G52" i="14"/>
  <c r="S15" i="8"/>
  <c r="G7" i="8"/>
  <c r="S16" i="8"/>
  <c r="S14" i="8"/>
  <c r="G225" i="14"/>
  <c r="K30" i="8" s="1"/>
  <c r="D227" i="14"/>
  <c r="D230" i="14"/>
  <c r="I228" i="14"/>
  <c r="I226" i="14"/>
  <c r="D228" i="14"/>
  <c r="I225" i="14"/>
  <c r="G228" i="14"/>
  <c r="K33" i="8" s="1"/>
  <c r="I227" i="14"/>
  <c r="G227" i="14"/>
  <c r="K32" i="8" s="1"/>
  <c r="J29" i="14"/>
  <c r="I12" i="14"/>
  <c r="F13" i="3"/>
  <c r="H13" i="3"/>
  <c r="D12" i="14"/>
  <c r="G47" i="14"/>
  <c r="S14" i="3"/>
  <c r="S15" i="3"/>
  <c r="S16" i="3"/>
  <c r="E29" i="14"/>
  <c r="O31" i="14"/>
  <c r="O30" i="14"/>
  <c r="B198" i="14"/>
  <c r="B191" i="14"/>
  <c r="B182" i="14"/>
  <c r="B175" i="14"/>
  <c r="B196" i="14"/>
  <c r="B189" i="14"/>
  <c r="B180" i="14"/>
  <c r="B194" i="14"/>
  <c r="B187" i="14"/>
  <c r="B178" i="14"/>
  <c r="B192" i="14"/>
  <c r="B185" i="14"/>
  <c r="B176" i="14"/>
  <c r="B190" i="14"/>
  <c r="B183" i="14"/>
  <c r="B199" i="14"/>
  <c r="B197" i="14"/>
  <c r="B188" i="14"/>
  <c r="B181" i="14"/>
  <c r="B195" i="14"/>
  <c r="B186" i="14"/>
  <c r="B179" i="14"/>
  <c r="B193" i="14"/>
  <c r="B184" i="14"/>
  <c r="B177" i="14"/>
  <c r="B165" i="14"/>
  <c r="C165" i="14" s="1"/>
  <c r="B170" i="14"/>
  <c r="C170" i="14" s="1"/>
  <c r="B167" i="14"/>
  <c r="C167" i="14" s="1"/>
  <c r="B172" i="14"/>
  <c r="C172" i="14" s="1"/>
  <c r="B169" i="14"/>
  <c r="C169" i="14" s="1"/>
  <c r="B166" i="14"/>
  <c r="C166" i="14" s="1"/>
  <c r="B171" i="14"/>
  <c r="C171" i="14" s="1"/>
  <c r="B168" i="14"/>
  <c r="C168" i="14" s="1"/>
  <c r="O12" i="14"/>
  <c r="S11" i="8"/>
  <c r="S11" i="6"/>
  <c r="D7" i="3"/>
  <c r="B68" i="14"/>
  <c r="O14" i="3" s="1"/>
  <c r="S11" i="2"/>
  <c r="H17" i="3"/>
  <c r="S11" i="5"/>
  <c r="S11" i="4"/>
  <c r="S11" i="3"/>
  <c r="F17" i="3"/>
  <c r="J7" i="3"/>
  <c r="S11" i="7"/>
  <c r="M7" i="3"/>
  <c r="S13" i="6"/>
  <c r="S13" i="8"/>
  <c r="B69" i="14"/>
  <c r="O15" i="3" s="1"/>
  <c r="S13" i="7"/>
  <c r="S13" i="3"/>
  <c r="J8" i="5"/>
  <c r="D7" i="5"/>
  <c r="G7" i="2"/>
  <c r="S13" i="2"/>
  <c r="G17" i="3"/>
  <c r="G7" i="3"/>
  <c r="G8" i="5"/>
  <c r="B67" i="14"/>
  <c r="S13" i="4"/>
  <c r="S13" i="5"/>
  <c r="D207" i="14"/>
  <c r="J47" i="6" s="1"/>
  <c r="D205" i="14"/>
  <c r="G50" i="14"/>
  <c r="S16" i="6"/>
  <c r="S14" i="6"/>
  <c r="S15" i="6"/>
  <c r="D7" i="6"/>
  <c r="C207" i="14"/>
  <c r="C211" i="14"/>
  <c r="C206" i="14"/>
  <c r="C210" i="14"/>
  <c r="D206" i="14"/>
  <c r="J46" i="6" s="1"/>
  <c r="C205" i="14"/>
  <c r="C209" i="14"/>
  <c r="D208" i="14"/>
  <c r="J48" i="6" s="1"/>
  <c r="C208" i="14"/>
  <c r="C212" i="14"/>
  <c r="F18" i="3"/>
  <c r="F14" i="3"/>
  <c r="F31" i="14"/>
  <c r="F30" i="14"/>
  <c r="G46" i="14"/>
  <c r="S14" i="2"/>
  <c r="S16" i="2"/>
  <c r="S15" i="2"/>
  <c r="I31" i="14"/>
  <c r="I30" i="14"/>
  <c r="B154" i="14"/>
  <c r="C154" i="14" s="1"/>
  <c r="B159" i="14"/>
  <c r="C159" i="14" s="1"/>
  <c r="D159" i="14" s="1"/>
  <c r="E159" i="14" s="1"/>
  <c r="B151" i="14"/>
  <c r="C151" i="14" s="1"/>
  <c r="B155" i="14"/>
  <c r="C155" i="14" s="1"/>
  <c r="D155" i="14" s="1"/>
  <c r="E155" i="14" s="1"/>
  <c r="B160" i="14"/>
  <c r="C160" i="14" s="1"/>
  <c r="D160" i="14" s="1"/>
  <c r="E160" i="14" s="1"/>
  <c r="B152" i="14"/>
  <c r="C152" i="14" s="1"/>
  <c r="B157" i="14"/>
  <c r="C157" i="14" s="1"/>
  <c r="D157" i="14" s="1"/>
  <c r="E157" i="14" s="1"/>
  <c r="B158" i="14"/>
  <c r="C158" i="14" s="1"/>
  <c r="D158" i="14" s="1"/>
  <c r="E158" i="14" s="1"/>
  <c r="B156" i="14"/>
  <c r="C156" i="14" s="1"/>
  <c r="D156" i="14" s="1"/>
  <c r="E156" i="14" s="1"/>
  <c r="B150" i="14"/>
  <c r="C150" i="14" s="1"/>
  <c r="B153" i="14"/>
  <c r="C153" i="14" s="1"/>
  <c r="B161" i="14"/>
  <c r="C161" i="14" s="1"/>
  <c r="D161" i="14" s="1"/>
  <c r="E161" i="14" s="1"/>
  <c r="G12" i="14"/>
  <c r="E219" i="14"/>
  <c r="E217" i="14"/>
  <c r="G51" i="14"/>
  <c r="S16" i="7"/>
  <c r="S15" i="7"/>
  <c r="G7" i="7"/>
  <c r="S14" i="7"/>
  <c r="D7" i="7"/>
  <c r="E218" i="14"/>
  <c r="E216" i="14"/>
  <c r="E215" i="14"/>
  <c r="S12" i="8"/>
  <c r="S12" i="6"/>
  <c r="S12" i="2"/>
  <c r="I16" i="3"/>
  <c r="I17" i="3"/>
  <c r="S12" i="5"/>
  <c r="I12" i="3"/>
  <c r="D7" i="2"/>
  <c r="I15" i="3"/>
  <c r="I14" i="3"/>
  <c r="G14" i="3"/>
  <c r="G8" i="4"/>
  <c r="M7" i="7"/>
  <c r="S12" i="4"/>
  <c r="I13" i="3"/>
  <c r="S12" i="7"/>
  <c r="M7" i="5"/>
  <c r="J8" i="4"/>
  <c r="H14" i="3"/>
  <c r="S12" i="3"/>
  <c r="D7" i="4"/>
  <c r="G48" i="14"/>
  <c r="S16" i="4"/>
  <c r="S15" i="4"/>
  <c r="S14" i="4"/>
  <c r="G49" i="14"/>
  <c r="S16" i="5"/>
  <c r="S14" i="5"/>
  <c r="S15" i="5"/>
  <c r="M7" i="4"/>
  <c r="H12" i="3"/>
  <c r="H30" i="14" l="1"/>
  <c r="N31" i="14"/>
  <c r="F216" i="14"/>
  <c r="L31" i="7" s="1"/>
  <c r="K31" i="7"/>
  <c r="F215" i="14"/>
  <c r="L30" i="7" s="1"/>
  <c r="E220" i="14"/>
  <c r="K30" i="7"/>
  <c r="D150" i="14"/>
  <c r="L27" i="5"/>
  <c r="K27" i="5"/>
  <c r="H24" i="6"/>
  <c r="I48" i="6"/>
  <c r="G208" i="14"/>
  <c r="E208" i="14"/>
  <c r="K48" i="6" s="1"/>
  <c r="I47" i="6"/>
  <c r="H23" i="6"/>
  <c r="G207" i="14"/>
  <c r="E207" i="14"/>
  <c r="K47" i="6" s="1"/>
  <c r="D213" i="14"/>
  <c r="J53" i="6" s="1"/>
  <c r="J45" i="6"/>
  <c r="D171" i="14"/>
  <c r="H37" i="4"/>
  <c r="I37" i="4"/>
  <c r="C184" i="14"/>
  <c r="G49" i="3" s="1"/>
  <c r="E184" i="14"/>
  <c r="I49" i="3" s="1"/>
  <c r="D184" i="14"/>
  <c r="H49" i="3" s="1"/>
  <c r="D49" i="3"/>
  <c r="D199" i="14"/>
  <c r="H64" i="3" s="1"/>
  <c r="E199" i="14"/>
  <c r="I64" i="3" s="1"/>
  <c r="C199" i="14"/>
  <c r="G64" i="3" s="1"/>
  <c r="D64" i="3"/>
  <c r="C194" i="14"/>
  <c r="G59" i="3" s="1"/>
  <c r="E194" i="14"/>
  <c r="I59" i="3" s="1"/>
  <c r="D194" i="14"/>
  <c r="H59" i="3" s="1"/>
  <c r="D59" i="3"/>
  <c r="Q19" i="3"/>
  <c r="Q7" i="3"/>
  <c r="D166" i="14"/>
  <c r="I32" i="4"/>
  <c r="H32" i="4"/>
  <c r="E193" i="14"/>
  <c r="I58" i="3" s="1"/>
  <c r="D193" i="14"/>
  <c r="H58" i="3" s="1"/>
  <c r="C193" i="14"/>
  <c r="G58" i="3" s="1"/>
  <c r="D58" i="3"/>
  <c r="E183" i="14"/>
  <c r="I48" i="3" s="1"/>
  <c r="D183" i="14"/>
  <c r="H48" i="3" s="1"/>
  <c r="C183" i="14"/>
  <c r="G48" i="3" s="1"/>
  <c r="D48" i="3"/>
  <c r="C180" i="14"/>
  <c r="G45" i="3" s="1"/>
  <c r="D180" i="14"/>
  <c r="H45" i="3" s="1"/>
  <c r="E180" i="14"/>
  <c r="I45" i="3" s="1"/>
  <c r="D45" i="3"/>
  <c r="I231" i="14"/>
  <c r="G34" i="8"/>
  <c r="E229" i="14"/>
  <c r="H34" i="8" s="1"/>
  <c r="M34" i="8" s="1"/>
  <c r="F229" i="14"/>
  <c r="K33" i="7"/>
  <c r="G218" i="14"/>
  <c r="M33" i="7" s="1"/>
  <c r="F218" i="14"/>
  <c r="L33" i="7" s="1"/>
  <c r="Q7" i="7"/>
  <c r="D8" i="7"/>
  <c r="Q19" i="7"/>
  <c r="Q19" i="2"/>
  <c r="M8" i="2"/>
  <c r="Q7" i="2"/>
  <c r="I49" i="6"/>
  <c r="G209" i="14"/>
  <c r="M49" i="6" s="1"/>
  <c r="E209" i="14"/>
  <c r="K49" i="6" s="1"/>
  <c r="F209" i="14"/>
  <c r="L49" i="6" s="1"/>
  <c r="D169" i="14"/>
  <c r="H35" i="4"/>
  <c r="I35" i="4"/>
  <c r="E179" i="14"/>
  <c r="I44" i="3" s="1"/>
  <c r="D179" i="14"/>
  <c r="H44" i="3" s="1"/>
  <c r="C179" i="14"/>
  <c r="G44" i="3" s="1"/>
  <c r="D44" i="3"/>
  <c r="C190" i="14"/>
  <c r="G55" i="3" s="1"/>
  <c r="E190" i="14"/>
  <c r="I55" i="3" s="1"/>
  <c r="D190" i="14"/>
  <c r="H55" i="3" s="1"/>
  <c r="D55" i="3"/>
  <c r="E189" i="14"/>
  <c r="I54" i="3" s="1"/>
  <c r="C189" i="14"/>
  <c r="G54" i="3" s="1"/>
  <c r="D189" i="14"/>
  <c r="H54" i="3" s="1"/>
  <c r="D54" i="3"/>
  <c r="E30" i="14"/>
  <c r="E31" i="14"/>
  <c r="E228" i="14"/>
  <c r="H33" i="8" s="1"/>
  <c r="M33" i="8" s="1"/>
  <c r="G33" i="8"/>
  <c r="F228" i="14"/>
  <c r="D231" i="14"/>
  <c r="F225" i="14"/>
  <c r="E225" i="14"/>
  <c r="H30" i="8" s="1"/>
  <c r="M30" i="8" s="1"/>
  <c r="G30" i="8"/>
  <c r="P29" i="14"/>
  <c r="F217" i="14"/>
  <c r="L32" i="7" s="1"/>
  <c r="K32" i="7"/>
  <c r="C213" i="14"/>
  <c r="H21" i="6"/>
  <c r="I45" i="6"/>
  <c r="G205" i="14"/>
  <c r="E205" i="14"/>
  <c r="K45" i="6" s="1"/>
  <c r="D172" i="14"/>
  <c r="H38" i="4"/>
  <c r="I38" i="4"/>
  <c r="C186" i="14"/>
  <c r="G51" i="3" s="1"/>
  <c r="E186" i="14"/>
  <c r="I51" i="3" s="1"/>
  <c r="D186" i="14"/>
  <c r="H51" i="3" s="1"/>
  <c r="D51" i="3"/>
  <c r="C176" i="14"/>
  <c r="G41" i="3" s="1"/>
  <c r="E176" i="14"/>
  <c r="I41" i="3" s="1"/>
  <c r="D176" i="14"/>
  <c r="H41" i="3" s="1"/>
  <c r="D41" i="3"/>
  <c r="C196" i="14"/>
  <c r="G61" i="3" s="1"/>
  <c r="D196" i="14"/>
  <c r="H61" i="3" s="1"/>
  <c r="E196" i="14"/>
  <c r="I61" i="3" s="1"/>
  <c r="D61" i="3"/>
  <c r="P16" i="14"/>
  <c r="B64" i="14" s="1"/>
  <c r="D17" i="14"/>
  <c r="Q7" i="5"/>
  <c r="Q19" i="5"/>
  <c r="G219" i="14"/>
  <c r="M34" i="7" s="1"/>
  <c r="F219" i="14"/>
  <c r="L34" i="7" s="1"/>
  <c r="K34" i="7"/>
  <c r="D152" i="14"/>
  <c r="L29" i="5"/>
  <c r="K29" i="5"/>
  <c r="C68" i="14"/>
  <c r="C69" i="14"/>
  <c r="C67" i="14"/>
  <c r="O13" i="3"/>
  <c r="D167" i="14"/>
  <c r="H33" i="4"/>
  <c r="I33" i="4"/>
  <c r="E195" i="14"/>
  <c r="I60" i="3" s="1"/>
  <c r="D195" i="14"/>
  <c r="H60" i="3" s="1"/>
  <c r="C195" i="14"/>
  <c r="G60" i="3" s="1"/>
  <c r="D60" i="3"/>
  <c r="E185" i="14"/>
  <c r="I50" i="3" s="1"/>
  <c r="D185" i="14"/>
  <c r="H50" i="3" s="1"/>
  <c r="C185" i="14"/>
  <c r="G50" i="3" s="1"/>
  <c r="D50" i="3"/>
  <c r="E175" i="14"/>
  <c r="I40" i="3" s="1"/>
  <c r="D175" i="14"/>
  <c r="H40" i="3" s="1"/>
  <c r="C175" i="14"/>
  <c r="G40" i="3" s="1"/>
  <c r="D40" i="3"/>
  <c r="J7" i="2"/>
  <c r="H18" i="3"/>
  <c r="G18" i="3"/>
  <c r="D154" i="14"/>
  <c r="L31" i="5"/>
  <c r="K31" i="5"/>
  <c r="I50" i="6"/>
  <c r="E210" i="14"/>
  <c r="K50" i="6" s="1"/>
  <c r="G210" i="14"/>
  <c r="M50" i="6" s="1"/>
  <c r="F210" i="14"/>
  <c r="L50" i="6" s="1"/>
  <c r="D170" i="14"/>
  <c r="I36" i="4"/>
  <c r="H36" i="4"/>
  <c r="E181" i="14"/>
  <c r="I46" i="3" s="1"/>
  <c r="D181" i="14"/>
  <c r="H46" i="3" s="1"/>
  <c r="C181" i="14"/>
  <c r="G46" i="3" s="1"/>
  <c r="D46" i="3"/>
  <c r="C192" i="14"/>
  <c r="G57" i="3" s="1"/>
  <c r="E192" i="14"/>
  <c r="I57" i="3" s="1"/>
  <c r="D192" i="14"/>
  <c r="H57" i="3" s="1"/>
  <c r="D57" i="3"/>
  <c r="C182" i="14"/>
  <c r="G47" i="3" s="1"/>
  <c r="E182" i="14"/>
  <c r="I47" i="3" s="1"/>
  <c r="D182" i="14"/>
  <c r="H47" i="3" s="1"/>
  <c r="D47" i="3"/>
  <c r="J30" i="14"/>
  <c r="J31" i="14"/>
  <c r="F230" i="14"/>
  <c r="G35" i="8"/>
  <c r="E230" i="14"/>
  <c r="H35" i="8" s="1"/>
  <c r="M35" i="8" s="1"/>
  <c r="H22" i="6"/>
  <c r="I46" i="6"/>
  <c r="E206" i="14"/>
  <c r="K46" i="6" s="1"/>
  <c r="G206" i="14"/>
  <c r="D165" i="14"/>
  <c r="H31" i="4"/>
  <c r="I31" i="4"/>
  <c r="C188" i="14"/>
  <c r="G53" i="3" s="1"/>
  <c r="E188" i="14"/>
  <c r="I53" i="3" s="1"/>
  <c r="D188" i="14"/>
  <c r="H53" i="3" s="1"/>
  <c r="D53" i="3"/>
  <c r="C178" i="14"/>
  <c r="G43" i="3" s="1"/>
  <c r="E178" i="14"/>
  <c r="I43" i="3" s="1"/>
  <c r="D178" i="14"/>
  <c r="H43" i="3" s="1"/>
  <c r="D43" i="3"/>
  <c r="E191" i="14"/>
  <c r="I56" i="3" s="1"/>
  <c r="D191" i="14"/>
  <c r="H56" i="3" s="1"/>
  <c r="C191" i="14"/>
  <c r="G56" i="3" s="1"/>
  <c r="D56" i="3"/>
  <c r="G32" i="8"/>
  <c r="E227" i="14"/>
  <c r="H32" i="8" s="1"/>
  <c r="M32" i="8" s="1"/>
  <c r="F227" i="14"/>
  <c r="G8" i="8"/>
  <c r="Q7" i="8"/>
  <c r="Q19" i="8"/>
  <c r="Q7" i="4"/>
  <c r="Q19" i="4"/>
  <c r="I18" i="3"/>
  <c r="J8" i="2"/>
  <c r="D153" i="14"/>
  <c r="K30" i="5"/>
  <c r="L30" i="5"/>
  <c r="D151" i="14"/>
  <c r="K28" i="5"/>
  <c r="L28" i="5"/>
  <c r="I52" i="6"/>
  <c r="G212" i="14"/>
  <c r="M52" i="6" s="1"/>
  <c r="F212" i="14"/>
  <c r="L52" i="6" s="1"/>
  <c r="E212" i="14"/>
  <c r="K52" i="6" s="1"/>
  <c r="I51" i="6"/>
  <c r="G211" i="14"/>
  <c r="M51" i="6" s="1"/>
  <c r="F211" i="14"/>
  <c r="L51" i="6" s="1"/>
  <c r="E211" i="14"/>
  <c r="K51" i="6" s="1"/>
  <c r="Q7" i="6"/>
  <c r="Q19" i="6"/>
  <c r="D8" i="6"/>
  <c r="D168" i="14"/>
  <c r="I34" i="4"/>
  <c r="H34" i="4"/>
  <c r="E177" i="14"/>
  <c r="I42" i="3" s="1"/>
  <c r="D177" i="14"/>
  <c r="H42" i="3" s="1"/>
  <c r="C177" i="14"/>
  <c r="G42" i="3" s="1"/>
  <c r="D42" i="3"/>
  <c r="E197" i="14"/>
  <c r="I62" i="3" s="1"/>
  <c r="D197" i="14"/>
  <c r="H62" i="3" s="1"/>
  <c r="C197" i="14"/>
  <c r="G62" i="3" s="1"/>
  <c r="D62" i="3"/>
  <c r="E187" i="14"/>
  <c r="I52" i="3" s="1"/>
  <c r="D187" i="14"/>
  <c r="H52" i="3" s="1"/>
  <c r="C187" i="14"/>
  <c r="G52" i="3" s="1"/>
  <c r="D52" i="3"/>
  <c r="G198" i="14"/>
  <c r="C198" i="14"/>
  <c r="G63" i="3" s="1"/>
  <c r="D198" i="14"/>
  <c r="H63" i="3" s="1"/>
  <c r="E198" i="14"/>
  <c r="I63" i="3" s="1"/>
  <c r="D63" i="3"/>
  <c r="E226" i="14"/>
  <c r="H31" i="8" s="1"/>
  <c r="M31" i="8" s="1"/>
  <c r="G31" i="8"/>
  <c r="F226" i="14"/>
  <c r="F197" i="14" l="1"/>
  <c r="J62" i="3" s="1"/>
  <c r="G183" i="14"/>
  <c r="F183" i="14"/>
  <c r="J48" i="3" s="1"/>
  <c r="P30" i="14"/>
  <c r="F205" i="14"/>
  <c r="L45" i="6" s="1"/>
  <c r="P31" i="14"/>
  <c r="F184" i="14"/>
  <c r="J49" i="3" s="1"/>
  <c r="F187" i="14"/>
  <c r="J52" i="3" s="1"/>
  <c r="F182" i="14"/>
  <c r="J47" i="3" s="1"/>
  <c r="G187" i="14"/>
  <c r="G196" i="14"/>
  <c r="L61" i="3" s="1"/>
  <c r="G197" i="14"/>
  <c r="K62" i="3" s="1"/>
  <c r="G182" i="14"/>
  <c r="G195" i="14"/>
  <c r="L60" i="3" s="1"/>
  <c r="G186" i="14"/>
  <c r="L51" i="3" s="1"/>
  <c r="F176" i="14"/>
  <c r="J41" i="3" s="1"/>
  <c r="F191" i="14"/>
  <c r="J56" i="3" s="1"/>
  <c r="G178" i="14"/>
  <c r="L43" i="3" s="1"/>
  <c r="G181" i="14"/>
  <c r="L46" i="3" s="1"/>
  <c r="F190" i="14"/>
  <c r="J55" i="3" s="1"/>
  <c r="F178" i="14"/>
  <c r="J43" i="3" s="1"/>
  <c r="F188" i="14"/>
  <c r="J53" i="3" s="1"/>
  <c r="F180" i="14"/>
  <c r="J45" i="3" s="1"/>
  <c r="F181" i="14"/>
  <c r="J46" i="3" s="1"/>
  <c r="E151" i="14"/>
  <c r="O28" i="5" s="1"/>
  <c r="N28" i="5"/>
  <c r="L48" i="3"/>
  <c r="K48" i="3"/>
  <c r="E150" i="14"/>
  <c r="O27" i="5" s="1"/>
  <c r="N27" i="5"/>
  <c r="F198" i="14"/>
  <c r="J63" i="3" s="1"/>
  <c r="E168" i="14"/>
  <c r="N34" i="4" s="1"/>
  <c r="M34" i="4"/>
  <c r="G191" i="14"/>
  <c r="E165" i="14"/>
  <c r="N31" i="4" s="1"/>
  <c r="M31" i="4"/>
  <c r="I35" i="8"/>
  <c r="H230" i="14"/>
  <c r="L35" i="8" s="1"/>
  <c r="L47" i="3"/>
  <c r="K47" i="3"/>
  <c r="F196" i="14"/>
  <c r="J61" i="3" s="1"/>
  <c r="G176" i="14"/>
  <c r="G213" i="14"/>
  <c r="E213" i="14"/>
  <c r="K53" i="6" s="1"/>
  <c r="F213" i="14"/>
  <c r="L53" i="6" s="1"/>
  <c r="I53" i="6"/>
  <c r="F231" i="14"/>
  <c r="I36" i="8" s="1"/>
  <c r="E231" i="14"/>
  <c r="G36" i="8"/>
  <c r="F189" i="14"/>
  <c r="J54" i="3" s="1"/>
  <c r="E171" i="14"/>
  <c r="N37" i="4" s="1"/>
  <c r="M37" i="4"/>
  <c r="L52" i="3"/>
  <c r="K52" i="3"/>
  <c r="H225" i="14"/>
  <c r="I30" i="8"/>
  <c r="E153" i="14"/>
  <c r="O30" i="5" s="1"/>
  <c r="N30" i="5"/>
  <c r="I32" i="8"/>
  <c r="H227" i="14"/>
  <c r="L32" i="8" s="1"/>
  <c r="F206" i="14"/>
  <c r="L46" i="6" s="1"/>
  <c r="G185" i="14"/>
  <c r="F195" i="14"/>
  <c r="J60" i="3" s="1"/>
  <c r="H228" i="14"/>
  <c r="L33" i="8" s="1"/>
  <c r="I33" i="8"/>
  <c r="G189" i="14"/>
  <c r="G190" i="14"/>
  <c r="I34" i="8"/>
  <c r="H229" i="14"/>
  <c r="L34" i="8" s="1"/>
  <c r="G180" i="14"/>
  <c r="E166" i="14"/>
  <c r="N32" i="4" s="1"/>
  <c r="M32" i="4"/>
  <c r="G194" i="14"/>
  <c r="I24" i="6"/>
  <c r="M48" i="6"/>
  <c r="G215" i="14"/>
  <c r="M30" i="7" s="1"/>
  <c r="I22" i="6"/>
  <c r="M46" i="6"/>
  <c r="K60" i="3"/>
  <c r="K61" i="3"/>
  <c r="E172" i="14"/>
  <c r="N38" i="4" s="1"/>
  <c r="M38" i="4"/>
  <c r="G217" i="14"/>
  <c r="M32" i="7" s="1"/>
  <c r="E169" i="14"/>
  <c r="N35" i="4" s="1"/>
  <c r="M35" i="4"/>
  <c r="F208" i="14"/>
  <c r="L48" i="6" s="1"/>
  <c r="F220" i="14"/>
  <c r="L35" i="7" s="1"/>
  <c r="K35" i="7"/>
  <c r="I31" i="8"/>
  <c r="H226" i="14"/>
  <c r="L31" i="8" s="1"/>
  <c r="F177" i="14"/>
  <c r="J42" i="3" s="1"/>
  <c r="E170" i="14"/>
  <c r="N36" i="4" s="1"/>
  <c r="M36" i="4"/>
  <c r="L63" i="3"/>
  <c r="K63" i="3"/>
  <c r="K46" i="3"/>
  <c r="G177" i="14"/>
  <c r="G188" i="14"/>
  <c r="F192" i="14"/>
  <c r="J57" i="3" s="1"/>
  <c r="F185" i="14"/>
  <c r="J50" i="3" s="1"/>
  <c r="D36" i="14"/>
  <c r="E17" i="14"/>
  <c r="J7" i="6"/>
  <c r="M7" i="6"/>
  <c r="F193" i="14"/>
  <c r="J58" i="3" s="1"/>
  <c r="F199" i="14"/>
  <c r="J64" i="3" s="1"/>
  <c r="G184" i="14"/>
  <c r="M47" i="6"/>
  <c r="I23" i="6"/>
  <c r="G216" i="14"/>
  <c r="M31" i="7" s="1"/>
  <c r="G192" i="14"/>
  <c r="F175" i="14"/>
  <c r="J40" i="3" s="1"/>
  <c r="E152" i="14"/>
  <c r="O29" i="5" s="1"/>
  <c r="N29" i="5"/>
  <c r="J35" i="2"/>
  <c r="C63" i="14"/>
  <c r="C62" i="14"/>
  <c r="C61" i="14"/>
  <c r="C60" i="14"/>
  <c r="C64" i="14"/>
  <c r="F186" i="14"/>
  <c r="J51" i="3" s="1"/>
  <c r="M45" i="6"/>
  <c r="I21" i="6"/>
  <c r="F179" i="14"/>
  <c r="J44" i="3" s="1"/>
  <c r="G193" i="14"/>
  <c r="F194" i="14"/>
  <c r="J59" i="3" s="1"/>
  <c r="G199" i="14"/>
  <c r="F207" i="14"/>
  <c r="L47" i="6" s="1"/>
  <c r="E154" i="14"/>
  <c r="O31" i="5" s="1"/>
  <c r="N31" i="5"/>
  <c r="G175" i="14"/>
  <c r="E167" i="14"/>
  <c r="N33" i="4" s="1"/>
  <c r="M33" i="4"/>
  <c r="G179" i="14"/>
  <c r="L62" i="3" l="1"/>
  <c r="K51" i="3"/>
  <c r="G220" i="14"/>
  <c r="M35" i="7" s="1"/>
  <c r="K43" i="3"/>
  <c r="K41" i="3"/>
  <c r="L41" i="3"/>
  <c r="J7" i="8"/>
  <c r="H36" i="8"/>
  <c r="M36" i="8" s="1"/>
  <c r="K49" i="3"/>
  <c r="L49" i="3"/>
  <c r="H231" i="14"/>
  <c r="L30" i="8"/>
  <c r="K58" i="3"/>
  <c r="L58" i="3"/>
  <c r="L59" i="3"/>
  <c r="K59" i="3"/>
  <c r="L40" i="3"/>
  <c r="K40" i="3"/>
  <c r="L53" i="3"/>
  <c r="K53" i="3"/>
  <c r="K45" i="3"/>
  <c r="L45" i="3"/>
  <c r="K50" i="3"/>
  <c r="L50" i="3"/>
  <c r="K54" i="3"/>
  <c r="L54" i="3"/>
  <c r="K42" i="3"/>
  <c r="L42" i="3"/>
  <c r="L56" i="3"/>
  <c r="K56" i="3"/>
  <c r="L44" i="3"/>
  <c r="K44" i="3"/>
  <c r="E36" i="14"/>
  <c r="F17" i="14"/>
  <c r="L64" i="3"/>
  <c r="K64" i="3"/>
  <c r="L57" i="3"/>
  <c r="K57" i="3"/>
  <c r="L55" i="3"/>
  <c r="K55" i="3"/>
  <c r="F36" i="14" l="1"/>
  <c r="G17" i="14"/>
  <c r="M7" i="8"/>
  <c r="L36" i="8"/>
  <c r="G36" i="14" l="1"/>
  <c r="H17" i="14"/>
  <c r="H36" i="14" l="1"/>
  <c r="I17" i="14"/>
  <c r="I36" i="14" l="1"/>
  <c r="J17" i="14"/>
  <c r="J36" i="14" l="1"/>
  <c r="K17" i="14"/>
  <c r="K36" i="14" l="1"/>
  <c r="L17" i="14"/>
  <c r="L36" i="14" l="1"/>
  <c r="M17" i="14"/>
  <c r="M36" i="14" l="1"/>
  <c r="N17" i="14"/>
  <c r="N36" i="14" l="1"/>
  <c r="O17" i="14"/>
  <c r="O36" i="14" l="1"/>
  <c r="P17" i="14"/>
  <c r="P36" i="14" s="1"/>
  <c r="Q5" i="2"/>
  <c r="Q5" i="3"/>
  <c r="Q5" i="4"/>
  <c r="Q5" i="7"/>
  <c r="Q5" i="6"/>
  <c r="Q5" i="5"/>
  <c r="Q5" i="8"/>
  <c r="S17" i="5" l="1"/>
  <c r="S17" i="3"/>
  <c r="S17" i="6"/>
  <c r="S17" i="8"/>
  <c r="M7" i="2"/>
  <c r="S17" i="2"/>
  <c r="S17" i="7"/>
  <c r="S17" i="4"/>
</calcChain>
</file>

<file path=xl/sharedStrings.xml><?xml version="1.0" encoding="utf-8"?>
<sst xmlns="http://schemas.openxmlformats.org/spreadsheetml/2006/main" count="1318" uniqueCount="384">
  <si>
    <t>◔  FINANZE PERSONALI</t>
  </si>
  <si>
    <t>La dashboard gratuita di Mondo Finanziario · mondofinanziario.com</t>
  </si>
  <si>
    <t>COME SI USA</t>
  </si>
  <si>
    <t>1</t>
  </si>
  <si>
    <t>Imposta l’anno e le categorie</t>
  </si>
  <si>
    <t>Nel foglio «Impostazioni» scrivi l’anno, il saldo del conto al 1° gennaio e le tue categorie di entrate e spese, con il budget mensile.</t>
  </si>
  <si>
    <t>2</t>
  </si>
  <si>
    <t>Registra i movimenti</t>
  </si>
  <si>
    <t>Nel foglio «Movimenti» scrivi ogni entrata e ogni spesa: data, descrizione, categoria dal menu e importo, sempre positivo.</t>
  </si>
  <si>
    <t>3</t>
  </si>
  <si>
    <t>Aggiorna investimenti, debiti e obiettivi</t>
  </si>
  <si>
    <t>Una volta al mese, nei fogli «Dati»: quanto hai versato, quanto valgono gli investimenti, quanto devi ancora, quanto hai messo da parte.</t>
  </si>
  <si>
    <t>4</t>
  </si>
  <si>
    <t>Guarda la dashboard</t>
  </si>
  <si>
    <t>Scegli il periodo in alto a destra in ogni pagina: un mese o tutto l’anno. Il menu a sinistra porta alle altre pagine.</t>
  </si>
  <si>
    <t>VAI A</t>
  </si>
  <si>
    <t xml:space="preserve">  🏠   Dashboard</t>
  </si>
  <si>
    <t xml:space="preserve">  💰   Budgeting</t>
  </si>
  <si>
    <t xml:space="preserve">  📈   Entrate</t>
  </si>
  <si>
    <t xml:space="preserve">  📉   Spese</t>
  </si>
  <si>
    <t xml:space="preserve">  💼   Investimenti</t>
  </si>
  <si>
    <t xml:space="preserve">  🏦   Debiti</t>
  </si>
  <si>
    <t xml:space="preserve">  🎯   Obiettivi</t>
  </si>
  <si>
    <t xml:space="preserve">  ✎   Movimenti</t>
  </si>
  <si>
    <t xml:space="preserve">  ✎   Impostazioni</t>
  </si>
  <si>
    <t>DA SAPERE</t>
  </si>
  <si>
    <t>•  I dati del 2026 sono un esempio inventato: una famiglia con due stipendi, un mutuo e quattro obiettivi. Cancellali nelle celle gialle dei fogli dati prima di iniziare.</t>
  </si>
  <si>
    <t>•  I versamenti su investimenti e obiettivi non vanno tra i movimenti: si scrivono nei fogli «Dati investimenti» e «Dati obiettivi», e il saldo del conto li toglie da solo.</t>
  </si>
  <si>
    <t>•  Le rate dei debiti invece sono spese: registrale tra i movimenti, e nel foglio «Dati debiti» scrivi solo quanto devi ancora.</t>
  </si>
  <si>
    <t>•  Funziona con Excel e con Google Sheets, senza macro. I dati che inserisci restano nel tuo file.</t>
  </si>
  <si>
    <t>•  È uno strumento per organizzarti, non una consulenza finanziaria. Per imparare a usarlo al meglio c’è il corso gratuito di educazione finanziaria su mondofinanziario.com.</t>
  </si>
  <si>
    <t>Il corso gratuito di educazione finanziaria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</si>
  <si>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</si>
  <si>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</si>
  <si>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</si>
  <si>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</si>
  <si>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</si>
  <si>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</si>
  <si>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</si>
  <si>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</si>
  <si>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</si>
  <si>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</si>
  <si>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</si>
  <si>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</si>
  <si>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Tutto l’anno</t>
  </si>
  <si>
    <t>▲ scegli il periodo da qui</t>
  </si>
  <si>
    <t xml:space="preserve">   🏠   Dashboard</t>
  </si>
  <si>
    <t>SALDO DEL CONTO</t>
  </si>
  <si>
    <t xml:space="preserve">   💰   Budgeting</t>
  </si>
  <si>
    <t xml:space="preserve">   📈   Entrate</t>
  </si>
  <si>
    <t>ENTRATE</t>
  </si>
  <si>
    <t>SPESE</t>
  </si>
  <si>
    <t>AVANZO</t>
  </si>
  <si>
    <t>PATRIMONIO NETTO</t>
  </si>
  <si>
    <t xml:space="preserve">   📉   Spese</t>
  </si>
  <si>
    <t xml:space="preserve">   💼   Investimenti</t>
  </si>
  <si>
    <t xml:space="preserve">   🏦   Debiti</t>
  </si>
  <si>
    <t xml:space="preserve">   🎯   Obiettivi</t>
  </si>
  <si>
    <t>💰  Budget usato</t>
  </si>
  <si>
    <t xml:space="preserve">   INSERISCI I DATI</t>
  </si>
  <si>
    <t>📈  Entrate</t>
  </si>
  <si>
    <t xml:space="preserve">   ✎  Movimenti</t>
  </si>
  <si>
    <t>📉  Spese</t>
  </si>
  <si>
    <t xml:space="preserve">   ⚙  Impostazioni</t>
  </si>
  <si>
    <t>💼  Investimenti</t>
  </si>
  <si>
    <t xml:space="preserve">   ▸  Investimenti</t>
  </si>
  <si>
    <t>🏦  Debiti</t>
  </si>
  <si>
    <t xml:space="preserve">   ▸  Debiti</t>
  </si>
  <si>
    <t>🎯  Obiettivi</t>
  </si>
  <si>
    <t xml:space="preserve">   ▸  Obiettivi</t>
  </si>
  <si>
    <t>🧮  Patrimonio netto</t>
  </si>
  <si>
    <t xml:space="preserve">   ?  Guida</t>
  </si>
  <si>
    <t xml:space="preserve">   mondofinanziario.com</t>
  </si>
  <si>
    <t>La somma è quanto hai incassato nel periodo.</t>
  </si>
  <si>
    <t>BUDGET DELLE SPESE</t>
  </si>
  <si>
    <t>SPESO</t>
  </si>
  <si>
    <t>ANCORA DISPONIBILE</t>
  </si>
  <si>
    <t>BUDGET USATO</t>
  </si>
  <si>
    <t>Il budget a confronto</t>
  </si>
  <si>
    <t>VOCE</t>
  </si>
  <si>
    <t>PREVISTO</t>
  </si>
  <si>
    <t>EFFETTIVO</t>
  </si>
  <si>
    <t>DIFFERENZA</t>
  </si>
  <si>
    <t>% ENTRATE</t>
  </si>
  <si>
    <t>Entrate fisse</t>
  </si>
  <si>
    <t>Entrate variabili</t>
  </si>
  <si>
    <t>Entrate totali</t>
  </si>
  <si>
    <t>Spese fisse</t>
  </si>
  <si>
    <t>Spese variabili</t>
  </si>
  <si>
    <t>Spese totali</t>
  </si>
  <si>
    <t>Avanzo</t>
  </si>
  <si>
    <t>Le spese per categoria</t>
  </si>
  <si>
    <t>CATEGORIA</t>
  </si>
  <si>
    <t>TIPO</t>
  </si>
  <si>
    <t>BUDGET</t>
  </si>
  <si>
    <t>USATO</t>
  </si>
  <si>
    <t>FISSE</t>
  </si>
  <si>
    <t>VARIABILI</t>
  </si>
  <si>
    <t>RISPETTO AL PREVISTO</t>
  </si>
  <si>
    <t>entrate effettive meno previste</t>
  </si>
  <si>
    <t>Le entrate per categoria</t>
  </si>
  <si>
    <t>SPESE SULLE ENTRATE</t>
  </si>
  <si>
    <t>quanto delle entrate se ne va in spese</t>
  </si>
  <si>
    <t>Le 5 spese più grandi</t>
  </si>
  <si>
    <t>VALORE DEL PORTAFOGLIO</t>
  </si>
  <si>
    <t>VERSATO</t>
  </si>
  <si>
    <t>GUADAGNO O PERDITA</t>
  </si>
  <si>
    <t>RENDIMENTO</t>
  </si>
  <si>
    <t>variazione meno versamenti</t>
  </si>
  <si>
    <t>del periodo, prima delle tasse</t>
  </si>
  <si>
    <t>Tutti i titoli nella tabella qui sotto.</t>
  </si>
  <si>
    <t>I tuoi investimenti</t>
  </si>
  <si>
    <t>INVESTIMENTO</t>
  </si>
  <si>
    <t>VALORE</t>
  </si>
  <si>
    <t>GUADAGNO</t>
  </si>
  <si>
    <t>PESO</t>
  </si>
  <si>
    <t>Totale</t>
  </si>
  <si>
    <t>I rendimenti passati non garantiscono quelli futuri. Valori prima delle tasse e dell’imposta di bollo.</t>
  </si>
  <si>
    <t>DEBITO RESIDUO</t>
  </si>
  <si>
    <t>RIMBORSATO</t>
  </si>
  <si>
    <t>RATE AL MESE</t>
  </si>
  <si>
    <t>RATE SULLE ENTRATE</t>
  </si>
  <si>
    <t>somma delle rate di tutti i debiti</t>
  </si>
  <si>
    <t>riferimento: fino a circa un terzo</t>
  </si>
  <si>
    <t>I tuoi debiti</t>
  </si>
  <si>
    <t>DEBITO</t>
  </si>
  <si>
    <t>TASSO</t>
  </si>
  <si>
    <t>RATA</t>
  </si>
  <si>
    <t>RESIDUO</t>
  </si>
  <si>
    <t>DA GENNAIO</t>
  </si>
  <si>
    <t>DA RAGGIUNGERE</t>
  </si>
  <si>
    <t>ACCANTONATO</t>
  </si>
  <si>
    <t>COMPLETATO</t>
  </si>
  <si>
    <t>SERVONO AL MESE</t>
  </si>
  <si>
    <t>somma di tutti gli obiettivi</t>
  </si>
  <si>
    <t>di tutti gli obiettivi</t>
  </si>
  <si>
    <t>per arrivare in tempo a ogni scadenza</t>
  </si>
  <si>
    <t>I tuoi obiettivi</t>
  </si>
  <si>
    <t>OBIETTIVO</t>
  </si>
  <si>
    <t>IMPORTO</t>
  </si>
  <si>
    <t>MESSO DA PARTE</t>
  </si>
  <si>
    <t>MANCANO</t>
  </si>
  <si>
    <t>SCADENZA</t>
  </si>
  <si>
    <t>MESI</t>
  </si>
  <si>
    <t>AL MESE</t>
  </si>
  <si>
    <t>«Al mese» è quanto dovresti versare da adesso per arrivare all’importo entro la scadenza.</t>
  </si>
  <si>
    <t>Movimenti</t>
  </si>
  <si>
    <t>Una riga per ogni entrata o spesa del conto, con l’importo sempre positivo. Tipo, mese e anno si calcolano da soli.</t>
  </si>
  <si>
    <t>← Torna alla Dashboard</t>
  </si>
  <si>
    <t>I movimenti del 2026 sono un esempio inventato: cancellali (colonne da A a D) prima di iniziare.</t>
  </si>
  <si>
    <t>Data</t>
  </si>
  <si>
    <t>Descrizione</t>
  </si>
  <si>
    <t>Categoria</t>
  </si>
  <si>
    <t>Importo</t>
  </si>
  <si>
    <t>Tipo</t>
  </si>
  <si>
    <t>Mese</t>
  </si>
  <si>
    <t>Anno</t>
  </si>
  <si>
    <t>Rata del mutuo</t>
  </si>
  <si>
    <t>🏠 Mutuo</t>
  </si>
  <si>
    <t>Abbonamento del bus</t>
  </si>
  <si>
    <t>⛽ Trasporti</t>
  </si>
  <si>
    <t>Retta dell’asilo</t>
  </si>
  <si>
    <t>🧸 Asilo e scuola</t>
  </si>
  <si>
    <t>Spesa al supermercato</t>
  </si>
  <si>
    <t>🛒 Spesa alimentare</t>
  </si>
  <si>
    <t>Telefono e internet</t>
  </si>
  <si>
    <t>📱 Telefono e internet</t>
  </si>
  <si>
    <t>Pieno di benzina</t>
  </si>
  <si>
    <t>Mercato rionale</t>
  </si>
  <si>
    <t>Palestra</t>
  </si>
  <si>
    <t>🎬 Tempo libero</t>
  </si>
  <si>
    <t>Rata del prestito auto</t>
  </si>
  <si>
    <t>🚗 Rata dell’auto</t>
  </si>
  <si>
    <t>Pizzeria</t>
  </si>
  <si>
    <t>🍕 Cibo fuori</t>
  </si>
  <si>
    <t>Rata minima della carta</t>
  </si>
  <si>
    <t>💳 Carta revolving</t>
  </si>
  <si>
    <t>Cinema e uscite</t>
  </si>
  <si>
    <t>Bolletta luce e gas</t>
  </si>
  <si>
    <t>💡 Bollette</t>
  </si>
  <si>
    <t>Regalo di compleanno</t>
  </si>
  <si>
    <t>🎁 Regali</t>
  </si>
  <si>
    <t>Polizza vita</t>
  </si>
  <si>
    <t>🛡️ Assicurazioni</t>
  </si>
  <si>
    <t>Farmacia</t>
  </si>
  <si>
    <t>💊 Salute</t>
  </si>
  <si>
    <t>Cena fuori</t>
  </si>
  <si>
    <t>Varie</t>
  </si>
  <si>
    <t>📦 Altro</t>
  </si>
  <si>
    <t>Stipendio di Giulia</t>
  </si>
  <si>
    <t>💼 Stipendi</t>
  </si>
  <si>
    <t>Stipendio di Marco</t>
  </si>
  <si>
    <t>Bolletta dell’acqua</t>
  </si>
  <si>
    <t>Riparazione della lavatrice</t>
  </si>
  <si>
    <t>🔧 Casa e manutenzione</t>
  </si>
  <si>
    <t>Vendita della bici usata</t>
  </si>
  <si>
    <t>🧾 Rimborsi e altro</t>
  </si>
  <si>
    <t>Visita specialistica</t>
  </si>
  <si>
    <t>RC auto</t>
  </si>
  <si>
    <t>Abbigliamento</t>
  </si>
  <si>
    <t>👕 Abbigliamento</t>
  </si>
  <si>
    <t>Lavoro di grafica</t>
  </si>
  <si>
    <t>🛠️ Lavori extra</t>
  </si>
  <si>
    <t>Weekend al lago</t>
  </si>
  <si>
    <t>✈️ Vacanze</t>
  </si>
  <si>
    <t>TARI</t>
  </si>
  <si>
    <t>Festa della mamma</t>
  </si>
  <si>
    <t>Assicurazione della casa</t>
  </si>
  <si>
    <t>Tinteggiatura</t>
  </si>
  <si>
    <t>Ripetizioni</t>
  </si>
  <si>
    <t>Rimborso del 730</t>
  </si>
  <si>
    <t>Premio di risultato</t>
  </si>
  <si>
    <t>🎁 Tredicesime e premi</t>
  </si>
  <si>
    <t>Vacanze in Puglia</t>
  </si>
  <si>
    <t>Libri e materiale scolastico</t>
  </si>
  <si>
    <t>Dentista</t>
  </si>
  <si>
    <t>Lampadari</t>
  </si>
  <si>
    <t>Tredicesima di Giulia</t>
  </si>
  <si>
    <t>Tredicesima di Marco</t>
  </si>
  <si>
    <t>Regali di Natale</t>
  </si>
  <si>
    <t>Gita in montagna</t>
  </si>
  <si>
    <t>Impostazioni</t>
  </si>
  <si>
    <t>L’anno, il saldo di partenza del conto e le categorie di entrate e spese, con il budget mensile.</t>
  </si>
  <si>
    <t>Saldo del conto corrente al 1° gennaio</t>
  </si>
  <si>
    <t>Valore di casa, auto e altri beni (facoltativo)</t>
  </si>
  <si>
    <t>Serve solo per il patrimonio netto: scrivi quanto ricaveresti vendendoli oggi.</t>
  </si>
  <si>
    <t>Budget mensile</t>
  </si>
  <si>
    <t>Cosa comprende</t>
  </si>
  <si>
    <t>Come scegliere il tipo</t>
  </si>
  <si>
    <t>Entrata fissa</t>
  </si>
  <si>
    <t>Stipendi netti di entrambi</t>
  </si>
  <si>
    <t>Entrata fissa: arriva ogni mese, come lo stipendio.</t>
  </si>
  <si>
    <t>Entrata variabile</t>
  </si>
  <si>
    <t>Tredicesima, quattordicesima, premi di risultato</t>
  </si>
  <si>
    <t>Entrata variabile: tredicesime, premi, lavori extra.</t>
  </si>
  <si>
    <t>Collaborazioni, ripetizioni, lavori occasionali</t>
  </si>
  <si>
    <t>Spesa fissa: stesso importo o quasi, come mutuo, affitto, rate, bollette.</t>
  </si>
  <si>
    <t>Rimborso del 730, vendite di oggetti usati</t>
  </si>
  <si>
    <t>Spesa variabile: cambia con le tue scelte, come spesa, uscite, vacanze.</t>
  </si>
  <si>
    <t>Spesa fissa</t>
  </si>
  <si>
    <t>I versamenti su investimenti e obiettivi non sono spese:</t>
  </si>
  <si>
    <t>Luce, gas, acqua, TARI</t>
  </si>
  <si>
    <t>si scrivono nei fogli «Dati investimenti» e «Dati obiettivi».</t>
  </si>
  <si>
    <t>Cellulari e connessione di casa</t>
  </si>
  <si>
    <t>RC auto, casa, polizza vita</t>
  </si>
  <si>
    <t>Rette, mensa, libri</t>
  </si>
  <si>
    <t>Rata della carta di credito a rate</t>
  </si>
  <si>
    <t>Spesa variabile</t>
  </si>
  <si>
    <t>Supermercato, mercato, prodotti per la casa</t>
  </si>
  <si>
    <t>Carburante, mezzi pubblici, parcheggi</t>
  </si>
  <si>
    <t>Farmaci, visite, dentista</t>
  </si>
  <si>
    <t>Vestiti e scarpe per tutta la famiglia</t>
  </si>
  <si>
    <t>Ristoranti, pizzerie, bar</t>
  </si>
  <si>
    <t>Cinema, sport, hobby, abbonamenti</t>
  </si>
  <si>
    <t>Viaggi e weekend</t>
  </si>
  <si>
    <t>Compleanni e feste</t>
  </si>
  <si>
    <t>Piccoli lavori, elettrodomestici</t>
  </si>
  <si>
    <t>Da tenere piccola: se cresce, manca una categoria</t>
  </si>
  <si>
    <t>Dati investimenti</t>
  </si>
  <si>
    <t>Per ogni investimento: quanto hai versato nel mese e quanto vale a fine mese. Se un mese lasci vuoto il valore, vale quello del mese prima.</t>
  </si>
  <si>
    <t>VERSATO NEL MESE</t>
  </si>
  <si>
    <t>VALORE A FINE MESE</t>
  </si>
  <si>
    <t>Investimento</t>
  </si>
  <si>
    <t>Versamenti dal conto?</t>
  </si>
  <si>
    <t>Valore al 1° gennaio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</si>
  <si>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</si>
  <si>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</si>
  <si>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</si>
  <si>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</si>
  <si>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</si>
  <si>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</si>
  <si>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</si>
  <si>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</si>
  <si>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</si>
  <si>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</si>
  <si>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</si>
  <si>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</si>
  <si>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ETF azionario globale</t>
  </si>
  <si>
    <t>ETF azionari</t>
  </si>
  <si>
    <t>Sì</t>
  </si>
  <si>
    <t>ETF obbligazionario</t>
  </si>
  <si>
    <t>ETF obbligazionari</t>
  </si>
  <si>
    <t>BTP a 10 anni</t>
  </si>
  <si>
    <t>Titoli di Stato</t>
  </si>
  <si>
    <t>Fondo pensione di Giulia</t>
  </si>
  <si>
    <t>Fondo pensione</t>
  </si>
  <si>
    <t>No</t>
  </si>
  <si>
    <t>Versamenti dal conto: scegli «No» se i soldi non escono dal tuo conto corrente, come il TFR e i contributi del fondo pensione trattenuti in busta paga.</t>
  </si>
  <si>
    <t>Dati debiti</t>
  </si>
  <si>
    <t>Per ogni debito: tasso, rata e quanto devi ancora a fine mese, come risulta dall’estratto conto o dal piano di ammortamento.</t>
  </si>
  <si>
    <t>DEBITO RESIDUO A FINE MESE</t>
  </si>
  <si>
    <t>Debito</t>
  </si>
  <si>
    <t>Residuo al 1° gennaio</t>
  </si>
  <si>
    <t>Tasso annuo</t>
  </si>
  <si>
    <t>Rata mensile</t>
  </si>
  <si>
    <t>Mutuo della casa</t>
  </si>
  <si>
    <t>Mutuo</t>
  </si>
  <si>
    <t>Prestito dell’auto</t>
  </si>
  <si>
    <t>Prestito auto</t>
  </si>
  <si>
    <t>Carta revolving</t>
  </si>
  <si>
    <t>Carta di credito</t>
  </si>
  <si>
    <t>Le rate pagate si registrano anche tra i movimenti, come spesa fissa: qui serve solo il debito che resta.</t>
  </si>
  <si>
    <t>Dati obiettivi</t>
  </si>
  <si>
    <t>Per ogni obiettivo: quanto vuoi raggiungere, entro quando, quanto avevi già e quanto versi ogni mese.</t>
  </si>
  <si>
    <t>Obiettivo</t>
  </si>
  <si>
    <t>Importo da raggiungere</t>
  </si>
  <si>
    <t>Scadenza</t>
  </si>
  <si>
    <t>Accantonato al 1° gennaio</t>
  </si>
  <si>
    <t>🛟 Fondo di emergenza</t>
  </si>
  <si>
    <t>🚗 Auto nuova</t>
  </si>
  <si>
    <t>🎓 Università di Sofia</t>
  </si>
  <si>
    <t>✈️ Viaggio in Giappone</t>
  </si>
  <si>
    <t>I versamenti sugli obiettivi escono dal conto corrente: non registrarli anche tra i movimenti.</t>
  </si>
  <si>
    <t>Calcoli della dashboard (foglio nascosto: non modificare)</t>
  </si>
  <si>
    <t>Inizio</t>
  </si>
  <si>
    <t>Entrate</t>
  </si>
  <si>
    <t>Spese</t>
  </si>
  <si>
    <t>Tasso di risparmio</t>
  </si>
  <si>
    <t>Versato su investimenti dal conto</t>
  </si>
  <si>
    <t>Versato su investimenti (totale)</t>
  </si>
  <si>
    <t>Versato sugli obiettivi</t>
  </si>
  <si>
    <t>Movimento del conto</t>
  </si>
  <si>
    <t>Saldo del conto</t>
  </si>
  <si>
    <t>Budget entrate</t>
  </si>
  <si>
    <t>Budget spese</t>
  </si>
  <si>
    <t>Budget spese fisse</t>
  </si>
  <si>
    <t>Budget spese variabili</t>
  </si>
  <si>
    <t>Budget entrate fisse</t>
  </si>
  <si>
    <t>Budget entrate variabili</t>
  </si>
  <si>
    <t>Dati nel mese</t>
  </si>
  <si>
    <t>Numero del mese con dati</t>
  </si>
  <si>
    <t>Valore degli investimenti</t>
  </si>
  <si>
    <t>Capitale investito</t>
  </si>
  <si>
    <t>Guadagno o perdita del mese</t>
  </si>
  <si>
    <t>Guadagni</t>
  </si>
  <si>
    <t>Perdite</t>
  </si>
  <si>
    <t>Debiti residui</t>
  </si>
  <si>
    <t>Rate mensili</t>
  </si>
  <si>
    <t>Accantonato sugli obiettivi</t>
  </si>
  <si>
    <t>Obiettivi da raggiungere</t>
  </si>
  <si>
    <t>Patrimonio netto</t>
  </si>
  <si>
    <t>Mesi con dati</t>
  </si>
  <si>
    <t>Ultimo mese con dati</t>
  </si>
  <si>
    <t>Periodi</t>
  </si>
  <si>
    <t>Pagina</t>
  </si>
  <si>
    <t>Scelta</t>
  </si>
  <si>
    <t>m</t>
  </si>
  <si>
    <t>f (flussi)</t>
  </si>
  <si>
    <t>k (stock)</t>
  </si>
  <si>
    <t>Periodo</t>
  </si>
  <si>
    <t>Stock</t>
  </si>
  <si>
    <t>Dashboard</t>
  </si>
  <si>
    <t>Gennaio</t>
  </si>
  <si>
    <t>Budgeting</t>
  </si>
  <si>
    <t>Febbraio</t>
  </si>
  <si>
    <t>Marzo</t>
  </si>
  <si>
    <t>Aprile</t>
  </si>
  <si>
    <t>Investimenti</t>
  </si>
  <si>
    <t>Maggio</t>
  </si>
  <si>
    <t>Debiti</t>
  </si>
  <si>
    <t>Giugno</t>
  </si>
  <si>
    <t>Obiettivi</t>
  </si>
  <si>
    <t>Luglio</t>
  </si>
  <si>
    <t>Agosto</t>
  </si>
  <si>
    <t>Settembre</t>
  </si>
  <si>
    <t>Ottobre</t>
  </si>
  <si>
    <t>Novembre</t>
  </si>
  <si>
    <t>Dicembre</t>
  </si>
  <si>
    <t>Resta sul conto</t>
  </si>
  <si>
    <t>Speso entro il budget</t>
  </si>
  <si>
    <t>Ancora disponibile</t>
  </si>
  <si>
    <t>Oltre il budget</t>
  </si>
  <si>
    <t>Budget</t>
  </si>
  <si>
    <t>Spesa?</t>
  </si>
  <si>
    <t>Entrata?</t>
  </si>
  <si>
    <t>n spesa</t>
  </si>
  <si>
    <t>n entrata</t>
  </si>
  <si>
    <t>Spese pag.</t>
  </si>
  <si>
    <t>chiave</t>
  </si>
  <si>
    <t>Entrate pag.</t>
  </si>
  <si>
    <t>Budget periodo</t>
  </si>
  <si>
    <t>Tasso più alto</t>
  </si>
  <si>
    <t>🤝 Valentino</t>
  </si>
  <si>
    <t>Stipendio 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</si>
</sst>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\ &quot;€&quot;;\-#,##0\ &quot;€&quot;;&quot;–&quot;"/>
    <numFmt numFmtId="166" formatCode="#,##0.00\ &quot;€&quot;;\-#,##0.00\ &quot;€&quot;;&quot;–&quot;"/>
    <numFmt numFmtId="167" formatCode="0.0%"/>
    <numFmt numFmtId="168" formatCode="0%;\-0%;&quot;–&quot;"/>
    <numFmt numFmtId="169" formatCode="\+#,##0\ &quot;€&quot;;\-#,##0\ &quot;€&quot;;&quot;–&quot;"/>
    <numFmt numFmtId="170" formatCode="\+0.0%;\-0.0%;&quot;–&quot;"/>
    <numFmt numFmtId="171" formatCode="0.0%;\-0.0%;&quot;–&quot;"/>
    <numFmt numFmtId="172" formatCode="mm/yyyy"/>
    <numFmt numFmtId="173" formatCode="0;\-0;&quot;–&quot;"/>
  </numFmts>
  <fonts count="52" x14ac:knownFonts="1">
    <font>
      <sz val="11"/>
      <color theme="1"/>
      <name val="Calibri"/>
      <family val="2"/>
      <scheme val="minor"/>
    </font>
    <font>
      <b/>
      <sz val="16"/>
      <color rgb="FF2747B8"/>
      <name val="Arial"/>
    </font>
    <font>
      <sz val="10"/>
      <color rgb="FF5B6475"/>
      <name val="Arial"/>
    </font>
    <font>
      <u/>
      <sz val="10"/>
      <color rgb="FF2747B8"/>
      <name val="Arial"/>
    </font>
    <font>
      <b/>
      <sz val="10"/>
      <color rgb="FF121826"/>
      <name val="Arial"/>
    </font>
    <font>
      <sz val="10"/>
      <color rgb="FF121826"/>
      <name val="Arial"/>
    </font>
    <font>
      <b/>
      <sz val="11"/>
      <color rgb="FF121826"/>
      <name val="Arial"/>
    </font>
    <font>
      <i/>
      <sz val="9"/>
      <color rgb="FF5B6475"/>
      <name val="Arial"/>
    </font>
    <font>
      <b/>
      <sz val="10"/>
      <color rgb="FFFFFFFF"/>
      <name val="Arial"/>
    </font>
    <font>
      <b/>
      <sz val="10"/>
      <color rgb="FF2747B8"/>
      <name val="Arial"/>
    </font>
    <font>
      <sz val="9"/>
      <color rgb="FF5B6475"/>
      <name val="Arial"/>
    </font>
    <font>
      <b/>
      <sz val="10"/>
      <color rgb="FFB54708"/>
      <name val="Arial"/>
    </font>
    <font>
      <b/>
      <sz val="12"/>
      <color rgb="FF2747B8"/>
      <name val="Arial"/>
    </font>
    <font>
      <b/>
      <sz val="9"/>
      <color rgb="FF121826"/>
      <name val="Arial"/>
    </font>
    <font>
      <b/>
      <sz val="11"/>
      <color rgb="FFEDF1F7"/>
      <name val="Arial"/>
    </font>
    <font>
      <sz val="6"/>
      <color rgb="FF0D1322"/>
      <name val="Arial"/>
    </font>
    <font>
      <b/>
      <sz val="9"/>
      <color rgb="FF8590A8"/>
      <name val="Arial"/>
    </font>
    <font>
      <b/>
      <sz val="11"/>
      <color rgb="FF0D1322"/>
      <name val="Arial"/>
    </font>
    <font>
      <sz val="8"/>
      <color rgb="FF8590A8"/>
      <name val="Arial"/>
    </font>
    <font>
      <b/>
      <sz val="11"/>
      <color rgb="FFF5B83D"/>
      <name val="Arial"/>
    </font>
    <font>
      <sz val="11"/>
      <color rgb="FFB8C1D3"/>
      <name val="Arial"/>
    </font>
    <font>
      <b/>
      <sz val="8"/>
      <color rgb="FF8590A8"/>
      <name val="Arial"/>
    </font>
    <font>
      <sz val="10"/>
      <color rgb="FFB8C1D3"/>
      <name val="Arial"/>
    </font>
    <font>
      <b/>
      <sz val="20"/>
      <color rgb="FFEDF1F7"/>
      <name val="Arial"/>
    </font>
    <font>
      <b/>
      <sz val="10"/>
      <color rgb="FFEDF1F7"/>
      <name val="Arial"/>
    </font>
    <font>
      <b/>
      <sz val="14"/>
      <color rgb="FFEDF1F7"/>
      <name val="Arial"/>
    </font>
    <font>
      <b/>
      <sz val="9"/>
      <color rgb="FFF5B83D"/>
      <name val="Arial"/>
    </font>
    <font>
      <b/>
      <sz val="16"/>
      <color rgb="FFEDF1F7"/>
      <name val="Arial"/>
    </font>
    <font>
      <b/>
      <sz val="12"/>
      <color rgb="FF6C8CFF"/>
      <name val="Arial"/>
    </font>
    <font>
      <b/>
      <sz val="12"/>
      <color rgb="FF2EC4D6"/>
      <name val="Arial"/>
    </font>
    <font>
      <b/>
      <sz val="12"/>
      <color rgb="FFA78BFA"/>
      <name val="Arial"/>
    </font>
    <font>
      <b/>
      <sz val="12"/>
      <color rgb="FFF5B83D"/>
      <name val="Arial"/>
    </font>
    <font>
      <b/>
      <sz val="12"/>
      <color rgb="FF34D399"/>
      <name val="Arial"/>
    </font>
    <font>
      <sz val="10"/>
      <color rgb="FFEDF1F7"/>
      <name val="Arial"/>
    </font>
    <font>
      <sz val="10"/>
      <color rgb="FF8590A8"/>
      <name val="Arial"/>
    </font>
    <font>
      <b/>
      <sz val="10"/>
      <color rgb="FFB8C1D3"/>
      <name val="Arial"/>
    </font>
    <font>
      <b/>
      <sz val="10"/>
      <color rgb="FF8590A8"/>
      <name val="Arial"/>
    </font>
    <font>
      <b/>
      <sz val="10"/>
      <color rgb="FFF5B83D"/>
      <name val="Arial"/>
    </font>
    <font>
      <b/>
      <sz val="12"/>
      <color rgb="FF3A4664"/>
      <name val="Arial"/>
    </font>
    <font>
      <b/>
      <sz val="12"/>
      <color rgb="FFF87171"/>
      <name val="Arial"/>
    </font>
    <font>
      <sz val="8"/>
      <color rgb="FF6C8CFF"/>
      <name val="Arial"/>
    </font>
    <font>
      <sz val="9"/>
      <color rgb="FF8590A8"/>
      <name val="Arial"/>
    </font>
    <font>
      <b/>
      <sz val="12"/>
      <color rgb="FFF472B6"/>
      <name val="Arial"/>
    </font>
    <font>
      <b/>
      <sz val="12"/>
      <color rgb="FF93C5FD"/>
      <name val="Arial"/>
    </font>
    <font>
      <b/>
      <sz val="12"/>
      <color rgb="FFFCD34D"/>
      <name val="Arial"/>
    </font>
    <font>
      <sz val="10"/>
      <color rgb="FFF5B83D"/>
      <name val="Arial"/>
    </font>
    <font>
      <sz val="8"/>
      <color rgb="FF2EC4D6"/>
      <name val="Arial"/>
    </font>
    <font>
      <b/>
      <sz val="14"/>
      <color rgb="FFF5B83D"/>
      <name val="Arial"/>
    </font>
    <font>
      <b/>
      <u/>
      <sz val="10"/>
      <color rgb="FFF5B83D"/>
      <name val="Arial"/>
    </font>
    <font>
      <sz val="11"/>
      <color theme="0"/>
      <name val="Calibri"/>
      <family val="2"/>
      <scheme val="minor"/>
    </font>
    <font>
      <sz val="10"/>
      <color rgb="FF121826"/>
      <name val="Arial"/>
      <family val="2"/>
    </font>
    <font>
      <b/>
      <sz val="11"/>
      <color rgb="FF0D13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2747B8"/>
      </patternFill>
    </fill>
    <fill>
      <patternFill patternType="solid">
        <fgColor rgb="FF0D1322"/>
      </patternFill>
    </fill>
    <fill>
      <patternFill patternType="solid">
        <fgColor rgb="FF151D33"/>
      </patternFill>
    </fill>
    <fill>
      <patternFill patternType="solid">
        <fgColor rgb="FFF5B83D"/>
      </patternFill>
    </fill>
    <fill>
      <patternFill patternType="solid">
        <fgColor rgb="FF1C2642"/>
      </patternFill>
    </fill>
  </fills>
  <borders count="8">
    <border>
      <left/>
      <right/>
      <top/>
      <bottom/>
      <diagonal/>
    </border>
    <border>
      <left style="thin">
        <color rgb="FFDCE1EA"/>
      </left>
      <right style="thin">
        <color rgb="FFDCE1EA"/>
      </right>
      <top style="thin">
        <color rgb="FFDCE1EA"/>
      </top>
      <bottom style="thin">
        <color rgb="FFDCE1EA"/>
      </bottom>
      <diagonal/>
    </border>
    <border>
      <left style="medium">
        <color rgb="FF0D1322"/>
      </left>
      <right style="medium">
        <color rgb="FF0D1322"/>
      </right>
      <top/>
      <bottom/>
      <diagonal/>
    </border>
    <border>
      <left style="thick">
        <color rgb="FFF5B83D"/>
      </left>
      <right/>
      <top/>
      <bottom/>
      <diagonal/>
    </border>
    <border>
      <left style="thick">
        <color rgb="FF0D1322"/>
      </left>
      <right/>
      <top/>
      <bottom/>
      <diagonal/>
    </border>
    <border>
      <left/>
      <right/>
      <top/>
      <bottom/>
      <diagonal/>
    </border>
    <border>
      <left/>
      <right style="thick">
        <color rgb="FF0D1322"/>
      </right>
      <top/>
      <bottom/>
      <diagonal/>
    </border>
    <border>
      <left/>
      <right/>
      <top/>
      <bottom style="thin">
        <color rgb="FF26304A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4" borderId="0" xfId="0" applyFill="1"/>
    <xf numFmtId="0" fontId="23" fillId="4" borderId="0" xfId="0" applyFont="1" applyFill="1" applyAlignment="1">
      <alignment horizontal="left" vertical="center"/>
    </xf>
    <xf numFmtId="0" fontId="34" fillId="4" borderId="0" xfId="0" applyFont="1" applyFill="1" applyAlignment="1">
      <alignment horizontal="left" vertical="center"/>
    </xf>
    <xf numFmtId="0" fontId="26" fillId="4" borderId="0" xfId="0" applyFont="1" applyFill="1" applyAlignment="1">
      <alignment horizontal="left" vertical="center"/>
    </xf>
    <xf numFmtId="0" fontId="47" fillId="4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4" fillId="7" borderId="0" xfId="0" applyFont="1" applyFill="1" applyAlignment="1">
      <alignment vertical="center"/>
    </xf>
    <xf numFmtId="0" fontId="48" fillId="4" borderId="0" xfId="0" applyFont="1" applyFill="1"/>
    <xf numFmtId="0" fontId="15" fillId="4" borderId="0" xfId="0" applyFont="1" applyFill="1"/>
    <xf numFmtId="0" fontId="14" fillId="4" borderId="0" xfId="0" applyFont="1" applyFill="1" applyAlignment="1">
      <alignment horizontal="left" vertical="center"/>
    </xf>
    <xf numFmtId="0" fontId="16" fillId="5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0" xfId="0" applyFill="1"/>
    <xf numFmtId="168" fontId="24" fillId="5" borderId="0" xfId="0" applyNumberFormat="1" applyFont="1" applyFill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164" fontId="24" fillId="5" borderId="0" xfId="0" applyNumberFormat="1" applyFont="1" applyFill="1" applyAlignment="1">
      <alignment horizontal="right" vertical="center"/>
    </xf>
    <xf numFmtId="0" fontId="22" fillId="5" borderId="0" xfId="0" applyFont="1" applyFill="1"/>
    <xf numFmtId="0" fontId="18" fillId="5" borderId="0" xfId="0" applyFont="1" applyFill="1" applyAlignment="1">
      <alignment horizontal="left" vertical="center"/>
    </xf>
    <xf numFmtId="0" fontId="28" fillId="5" borderId="0" xfId="0" applyFont="1" applyFill="1" applyAlignment="1">
      <alignment horizontal="right" vertical="center"/>
    </xf>
    <xf numFmtId="0" fontId="29" fillId="5" borderId="0" xfId="0" applyFont="1" applyFill="1" applyAlignment="1">
      <alignment horizontal="right" vertical="center"/>
    </xf>
    <xf numFmtId="0" fontId="30" fillId="5" borderId="0" xfId="0" applyFont="1" applyFill="1" applyAlignment="1">
      <alignment horizontal="right" vertical="center"/>
    </xf>
    <xf numFmtId="0" fontId="31" fillId="5" borderId="0" xfId="0" applyFont="1" applyFill="1" applyAlignment="1">
      <alignment horizontal="right" vertical="center"/>
    </xf>
    <xf numFmtId="0" fontId="32" fillId="5" borderId="0" xfId="0" applyFont="1" applyFill="1" applyAlignment="1">
      <alignment horizontal="right" vertical="center"/>
    </xf>
    <xf numFmtId="0" fontId="18" fillId="5" borderId="0" xfId="0" applyFont="1" applyFill="1"/>
    <xf numFmtId="0" fontId="21" fillId="5" borderId="7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right" vertical="center" wrapText="1"/>
    </xf>
    <xf numFmtId="164" fontId="22" fillId="5" borderId="0" xfId="0" applyNumberFormat="1" applyFont="1" applyFill="1" applyAlignment="1">
      <alignment horizontal="right" vertical="center"/>
    </xf>
    <xf numFmtId="164" fontId="33" fillId="5" borderId="0" xfId="0" applyNumberFormat="1" applyFont="1" applyFill="1" applyAlignment="1">
      <alignment horizontal="right" vertical="center"/>
    </xf>
    <xf numFmtId="169" fontId="22" fillId="5" borderId="0" xfId="0" applyNumberFormat="1" applyFont="1" applyFill="1" applyAlignment="1">
      <alignment horizontal="right" vertical="center"/>
    </xf>
    <xf numFmtId="168" fontId="34" fillId="5" borderId="0" xfId="0" applyNumberFormat="1" applyFont="1" applyFill="1" applyAlignment="1">
      <alignment horizontal="right" vertical="center"/>
    </xf>
    <xf numFmtId="164" fontId="35" fillId="5" borderId="0" xfId="0" applyNumberFormat="1" applyFont="1" applyFill="1" applyAlignment="1">
      <alignment horizontal="right" vertical="center"/>
    </xf>
    <xf numFmtId="169" fontId="35" fillId="5" borderId="0" xfId="0" applyNumberFormat="1" applyFont="1" applyFill="1" applyAlignment="1">
      <alignment horizontal="right" vertical="center"/>
    </xf>
    <xf numFmtId="168" fontId="36" fillId="5" borderId="0" xfId="0" applyNumberFormat="1" applyFont="1" applyFill="1" applyAlignment="1">
      <alignment horizontal="right" vertical="center"/>
    </xf>
    <xf numFmtId="0" fontId="38" fillId="5" borderId="0" xfId="0" applyFont="1" applyFill="1" applyAlignment="1">
      <alignment horizontal="right" vertical="center"/>
    </xf>
    <xf numFmtId="0" fontId="39" fillId="5" borderId="0" xfId="0" applyFont="1" applyFill="1" applyAlignment="1">
      <alignment horizontal="right" vertical="center"/>
    </xf>
    <xf numFmtId="164" fontId="37" fillId="5" borderId="0" xfId="0" applyNumberFormat="1" applyFont="1" applyFill="1" applyAlignment="1">
      <alignment horizontal="right" vertical="center"/>
    </xf>
    <xf numFmtId="0" fontId="34" fillId="5" borderId="0" xfId="0" applyFont="1" applyFill="1" applyAlignment="1">
      <alignment horizontal="left" vertical="center"/>
    </xf>
    <xf numFmtId="168" fontId="41" fillId="5" borderId="0" xfId="0" applyNumberFormat="1" applyFont="1" applyFill="1" applyAlignment="1">
      <alignment horizontal="right" vertical="center"/>
    </xf>
    <xf numFmtId="0" fontId="42" fillId="5" borderId="0" xfId="0" applyFont="1" applyFill="1" applyAlignment="1">
      <alignment horizontal="right" vertical="center"/>
    </xf>
    <xf numFmtId="0" fontId="43" fillId="5" borderId="0" xfId="0" applyFont="1" applyFill="1" applyAlignment="1">
      <alignment horizontal="right" vertical="center"/>
    </xf>
    <xf numFmtId="0" fontId="44" fillId="5" borderId="0" xfId="0" applyFont="1" applyFill="1" applyAlignment="1">
      <alignment horizontal="right" vertical="center"/>
    </xf>
    <xf numFmtId="170" fontId="22" fillId="5" borderId="0" xfId="0" applyNumberFormat="1" applyFont="1" applyFill="1" applyAlignment="1">
      <alignment horizontal="right" vertical="center"/>
    </xf>
    <xf numFmtId="169" fontId="24" fillId="5" borderId="0" xfId="0" applyNumberFormat="1" applyFont="1" applyFill="1" applyAlignment="1">
      <alignment horizontal="right" vertical="center"/>
    </xf>
    <xf numFmtId="170" fontId="24" fillId="5" borderId="0" xfId="0" applyNumberFormat="1" applyFont="1" applyFill="1" applyAlignment="1">
      <alignment horizontal="right" vertical="center"/>
    </xf>
    <xf numFmtId="0" fontId="34" fillId="5" borderId="0" xfId="0" applyFont="1" applyFill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171" fontId="22" fillId="5" borderId="0" xfId="0" applyNumberFormat="1" applyFont="1" applyFill="1" applyAlignment="1">
      <alignment horizontal="right" vertical="center"/>
    </xf>
    <xf numFmtId="171" fontId="34" fillId="5" borderId="0" xfId="0" applyNumberFormat="1" applyFont="1" applyFill="1" applyAlignment="1">
      <alignment horizontal="right" vertical="center"/>
    </xf>
    <xf numFmtId="171" fontId="24" fillId="5" borderId="0" xfId="0" applyNumberFormat="1" applyFont="1" applyFill="1" applyAlignment="1">
      <alignment horizontal="right" vertical="center"/>
    </xf>
    <xf numFmtId="0" fontId="21" fillId="5" borderId="7" xfId="0" applyFont="1" applyFill="1" applyBorder="1" applyAlignment="1">
      <alignment horizontal="center" vertical="center" wrapText="1"/>
    </xf>
    <xf numFmtId="172" fontId="34" fillId="5" borderId="0" xfId="0" applyNumberFormat="1" applyFont="1" applyFill="1" applyAlignment="1">
      <alignment horizontal="center" vertical="center"/>
    </xf>
    <xf numFmtId="173" fontId="34" fillId="5" borderId="0" xfId="0" applyNumberFormat="1" applyFont="1" applyFill="1" applyAlignment="1">
      <alignment horizontal="center" vertical="center"/>
    </xf>
    <xf numFmtId="0" fontId="34" fillId="5" borderId="0" xfId="0" applyFont="1" applyFill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1" fillId="0" borderId="0" xfId="0" applyFont="1"/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166" fontId="5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4" fillId="0" borderId="0" xfId="0" applyFont="1"/>
    <xf numFmtId="1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/>
    <xf numFmtId="0" fontId="7" fillId="0" borderId="0" xfId="0" applyFont="1"/>
    <xf numFmtId="0" fontId="9" fillId="0" borderId="0" xfId="0" applyFont="1"/>
    <xf numFmtId="164" fontId="5" fillId="2" borderId="1" xfId="0" applyNumberFormat="1" applyFont="1" applyFill="1" applyBorder="1"/>
    <xf numFmtId="0" fontId="2" fillId="2" borderId="1" xfId="0" applyFont="1" applyFill="1" applyBorder="1"/>
    <xf numFmtId="0" fontId="10" fillId="0" borderId="0" xfId="0" applyFont="1"/>
    <xf numFmtId="167" fontId="5" fillId="2" borderId="1" xfId="0" applyNumberFormat="1" applyFont="1" applyFill="1" applyBorder="1"/>
    <xf numFmtId="14" fontId="5" fillId="2" borderId="1" xfId="0" applyNumberFormat="1" applyFont="1" applyFill="1" applyBorder="1"/>
    <xf numFmtId="0" fontId="12" fillId="0" borderId="0" xfId="0" applyFont="1"/>
    <xf numFmtId="0" fontId="13" fillId="0" borderId="0" xfId="0" applyFont="1"/>
    <xf numFmtId="0" fontId="22" fillId="4" borderId="0" xfId="0" applyFont="1" applyFill="1" applyAlignment="1">
      <alignment horizontal="left" vertical="top" wrapText="1"/>
    </xf>
    <xf numFmtId="0" fontId="0" fillId="0" borderId="0" xfId="0"/>
    <xf numFmtId="0" fontId="22" fillId="5" borderId="0" xfId="0" applyFont="1" applyFill="1" applyAlignment="1">
      <alignment horizontal="left" vertical="top" wrapText="1"/>
    </xf>
    <xf numFmtId="0" fontId="14" fillId="5" borderId="0" xfId="0" applyFont="1" applyFill="1" applyAlignment="1">
      <alignment horizontal="left" vertical="center"/>
    </xf>
    <xf numFmtId="0" fontId="22" fillId="5" borderId="0" xfId="0" applyFont="1" applyFill="1" applyAlignment="1">
      <alignment vertical="center"/>
    </xf>
    <xf numFmtId="0" fontId="16" fillId="5" borderId="4" xfId="0" applyFont="1" applyFill="1" applyBorder="1" applyAlignment="1">
      <alignment horizontal="left" indent="1"/>
    </xf>
    <xf numFmtId="0" fontId="0" fillId="0" borderId="5" xfId="0" applyBorder="1"/>
    <xf numFmtId="0" fontId="0" fillId="0" borderId="6" xfId="0" applyBorder="1"/>
    <xf numFmtId="0" fontId="18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center" vertical="center"/>
    </xf>
    <xf numFmtId="164" fontId="27" fillId="5" borderId="4" xfId="0" applyNumberFormat="1" applyFont="1" applyFill="1" applyBorder="1" applyAlignment="1">
      <alignment horizontal="left" vertical="center" indent="1"/>
    </xf>
    <xf numFmtId="164" fontId="23" fillId="5" borderId="0" xfId="0" applyNumberFormat="1" applyFont="1" applyFill="1" applyAlignment="1">
      <alignment horizontal="center" vertical="center"/>
    </xf>
    <xf numFmtId="0" fontId="25" fillId="4" borderId="0" xfId="0" applyFont="1" applyFill="1" applyAlignment="1">
      <alignment horizontal="left" vertical="center"/>
    </xf>
    <xf numFmtId="0" fontId="18" fillId="5" borderId="4" xfId="0" applyFont="1" applyFill="1" applyBorder="1" applyAlignment="1">
      <alignment horizontal="left" vertical="top" indent="1"/>
    </xf>
    <xf numFmtId="0" fontId="17" fillId="6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40" fillId="5" borderId="0" xfId="0" applyFont="1" applyFill="1" applyAlignment="1">
      <alignment vertical="center"/>
    </xf>
    <xf numFmtId="0" fontId="22" fillId="5" borderId="0" xfId="0" applyFont="1" applyFill="1" applyAlignment="1">
      <alignment horizontal="left" vertical="center"/>
    </xf>
    <xf numFmtId="0" fontId="21" fillId="5" borderId="7" xfId="0" applyFont="1" applyFill="1" applyBorder="1" applyAlignment="1">
      <alignment horizontal="left" vertical="center" wrapText="1"/>
    </xf>
    <xf numFmtId="0" fontId="0" fillId="0" borderId="7" xfId="0" applyBorder="1"/>
    <xf numFmtId="0" fontId="24" fillId="5" borderId="0" xfId="0" applyFont="1" applyFill="1" applyAlignment="1">
      <alignment horizontal="left" vertical="center"/>
    </xf>
    <xf numFmtId="168" fontId="27" fillId="5" borderId="4" xfId="0" applyNumberFormat="1" applyFont="1" applyFill="1" applyBorder="1" applyAlignment="1">
      <alignment horizontal="left" vertical="center" indent="1"/>
    </xf>
    <xf numFmtId="0" fontId="37" fillId="5" borderId="0" xfId="0" applyFont="1" applyFill="1" applyAlignment="1">
      <alignment horizontal="left" vertical="center"/>
    </xf>
    <xf numFmtId="169" fontId="27" fillId="5" borderId="4" xfId="0" applyNumberFormat="1" applyFont="1" applyFill="1" applyBorder="1" applyAlignment="1">
      <alignment horizontal="left" vertical="center" indent="1"/>
    </xf>
    <xf numFmtId="0" fontId="34" fillId="5" borderId="0" xfId="0" applyFont="1" applyFill="1" applyAlignment="1">
      <alignment horizontal="left" vertical="center"/>
    </xf>
    <xf numFmtId="170" fontId="27" fillId="5" borderId="4" xfId="0" applyNumberFormat="1" applyFont="1" applyFill="1" applyBorder="1" applyAlignment="1">
      <alignment horizontal="left" vertical="center" indent="1"/>
    </xf>
    <xf numFmtId="0" fontId="45" fillId="5" borderId="0" xfId="0" applyFont="1" applyFill="1" applyAlignment="1">
      <alignment horizontal="left" vertical="center"/>
    </xf>
    <xf numFmtId="0" fontId="46" fillId="5" borderId="0" xfId="0" applyFont="1" applyFill="1" applyAlignment="1">
      <alignment vertical="center"/>
    </xf>
    <xf numFmtId="0" fontId="9" fillId="0" borderId="0" xfId="0" applyFont="1" applyAlignment="1">
      <alignment horizontal="center"/>
    </xf>
    <xf numFmtId="0" fontId="49" fillId="4" borderId="0" xfId="0" applyFont="1" applyFill="1" applyAlignment="1">
      <alignment horizontal="right"/>
    </xf>
    <xf numFmtId="0" fontId="50" fillId="2" borderId="1" xfId="0" applyFont="1" applyFill="1" applyBorder="1"/>
    <xf numFmtId="0" fontId="51" fillId="6" borderId="0" xfId="0" applyFont="1" applyFill="1" applyAlignment="1">
      <alignment horizontal="center" vertical="center"/>
    </xf>
  </cellXfs>
  <cellStyles count="1">
    <cellStyle name="Normale" xfId="0" builtinId="0"/>
  </cellStyles>
  <dxfs count="22">
    <dxf>
      <font>
        <b/>
        <color rgb="FFB42318"/>
        <name val="Arial"/>
      </font>
      <fill>
        <patternFill patternType="solid">
          <fgColor rgb="FFFDE2E1"/>
        </patternFill>
      </fill>
    </dxf>
    <dxf>
      <font>
        <b/>
        <color rgb="FFB42318"/>
        <name val="Arial"/>
      </font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  <dxf>
      <font>
        <b/>
        <color rgb="FF34D399"/>
        <name val="Arial"/>
      </font>
    </dxf>
    <dxf>
      <font>
        <b/>
        <color rgb="FFF87171"/>
        <name val="Arial"/>
      </font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  <dxf>
      <font>
        <color rgb="FFF87171"/>
        <name val="Arial"/>
      </font>
    </dxf>
    <dxf>
      <font>
        <b/>
        <color rgb="FFF87171"/>
        <name val="Arial"/>
      </font>
    </dxf>
    <dxf>
      <font>
        <b/>
        <color rgb="FF34D399"/>
        <name val="Arial"/>
      </font>
    </dxf>
    <dxf>
      <font>
        <b/>
        <color rgb="FFF87171"/>
        <name val="Arial"/>
      </font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  <dxf>
      <font>
        <b/>
        <color rgb="FFEDF1F7"/>
        <name val="Arial"/>
      </font>
      <fill>
        <patternFill patternType="solid">
          <fgColor rgb="FF1C2642"/>
        </patternFill>
      </fill>
    </dxf>
    <dxf>
      <font>
        <b/>
        <color rgb="FF0D1322"/>
        <name val="Arial"/>
      </font>
      <fill>
        <patternFill patternType="solid">
          <fgColor rgb="FFF5B83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Entrate e spese, mese per mese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Entrate</c:v>
          </c:tx>
          <c:spPr>
            <a:solidFill>
              <a:srgbClr val="6C8CFF"/>
            </a:solidFill>
            <a:ln>
              <a:solidFill>
                <a:srgbClr val="6C8CFF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Calcoli!$D$7:$O$7</c:f>
              <c:numCache>
                <c:formatCode>General</c:formatCode>
                <c:ptCount val="12"/>
                <c:pt idx="0">
                  <c:v>4100</c:v>
                </c:pt>
                <c:pt idx="1">
                  <c:v>4220</c:v>
                </c:pt>
                <c:pt idx="2">
                  <c:v>4450</c:v>
                </c:pt>
                <c:pt idx="3">
                  <c:v>4100</c:v>
                </c:pt>
                <c:pt idx="4">
                  <c:v>4100</c:v>
                </c:pt>
                <c:pt idx="5">
                  <c:v>4320</c:v>
                </c:pt>
                <c:pt idx="6">
                  <c:v>5380</c:v>
                </c:pt>
                <c:pt idx="7">
                  <c:v>4100</c:v>
                </c:pt>
                <c:pt idx="8">
                  <c:v>4500</c:v>
                </c:pt>
                <c:pt idx="9">
                  <c:v>4100</c:v>
                </c:pt>
                <c:pt idx="10">
                  <c:v>4400</c:v>
                </c:pt>
                <c:pt idx="11">
                  <c:v>14200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6C8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316-4956-B84B-383519EF5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"/>
        <c:axId val="100"/>
      </c:barChart>
      <c:lineChart>
        <c:grouping val="standard"/>
        <c:varyColors val="1"/>
        <c:ser>
          <c:idx val="1"/>
          <c:order val="1"/>
          <c:tx>
            <c:v>Spese</c:v>
          </c:tx>
          <c:spPr>
            <a:ln w="28575">
              <a:solidFill>
                <a:srgbClr val="F5B83D"/>
              </a:solidFill>
              <a:prstDash val="solid"/>
            </a:ln>
          </c:spPr>
          <c:marker>
            <c:symbol val="none"/>
          </c:marker>
          <c:val>
            <c:numRef>
              <c:f>Calcoli!$D$10:$O$10</c:f>
              <c:numCache>
                <c:formatCode>General</c:formatCode>
                <c:ptCount val="12"/>
                <c:pt idx="0">
                  <c:v>2793.27</c:v>
                </c:pt>
                <c:pt idx="1">
                  <c:v>3008.94</c:v>
                </c:pt>
                <c:pt idx="2">
                  <c:v>3366.8599999999997</c:v>
                </c:pt>
                <c:pt idx="3">
                  <c:v>3156.47</c:v>
                </c:pt>
                <c:pt idx="4">
                  <c:v>3061.76</c:v>
                </c:pt>
                <c:pt idx="5">
                  <c:v>3044.87</c:v>
                </c:pt>
                <c:pt idx="6">
                  <c:v>2416.08</c:v>
                </c:pt>
                <c:pt idx="7">
                  <c:v>3936.21</c:v>
                </c:pt>
                <c:pt idx="8">
                  <c:v>3068.6099999999997</c:v>
                </c:pt>
                <c:pt idx="9">
                  <c:v>3117.8599999999997</c:v>
                </c:pt>
                <c:pt idx="10">
                  <c:v>2810.9400000000005</c:v>
                </c:pt>
                <c:pt idx="11">
                  <c:v>3396.1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316-4956-B84B-383519EF5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Dove vanno le entrate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Dove vanno le entrate</c:v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6C8CFF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14-4371-8C48-DBDB38198628}"/>
              </c:ext>
            </c:extLst>
          </c:dPt>
          <c:dPt>
            <c:idx val="1"/>
            <c:bubble3D val="0"/>
            <c:spPr>
              <a:solidFill>
                <a:srgbClr val="2EC4D6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14-4371-8C48-DBDB38198628}"/>
              </c:ext>
            </c:extLst>
          </c:dPt>
          <c:dPt>
            <c:idx val="2"/>
            <c:bubble3D val="0"/>
            <c:spPr>
              <a:solidFill>
                <a:srgbClr val="A78BFA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14-4371-8C48-DBDB38198628}"/>
              </c:ext>
            </c:extLst>
          </c:dPt>
          <c:dPt>
            <c:idx val="3"/>
            <c:bubble3D val="0"/>
            <c:spPr>
              <a:solidFill>
                <a:srgbClr val="F5B83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14-4371-8C48-DBDB38198628}"/>
              </c:ext>
            </c:extLst>
          </c:dPt>
          <c:dPt>
            <c:idx val="4"/>
            <c:bubble3D val="0"/>
            <c:spPr>
              <a:solidFill>
                <a:srgbClr val="34D399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E14-4371-8C48-DBDB38198628}"/>
              </c:ext>
            </c:extLst>
          </c:dPt>
          <c:cat>
            <c:strRef>
              <c:f>Calcoli!$A$60:$A$64</c:f>
              <c:strCache>
                <c:ptCount val="5"/>
                <c:pt idx="0">
                  <c:v>Spese fisse</c:v>
                </c:pt>
                <c:pt idx="1">
                  <c:v>Spese variabili</c:v>
                </c:pt>
                <c:pt idx="2">
                  <c:v>Investimenti</c:v>
                </c:pt>
                <c:pt idx="3">
                  <c:v>Obiettivi</c:v>
                </c:pt>
                <c:pt idx="4">
                  <c:v>Resta sul conto</c:v>
                </c:pt>
              </c:strCache>
            </c:strRef>
          </c:cat>
          <c:val>
            <c:numRef>
              <c:f>Calcoli!$B$60:$B$64</c:f>
              <c:numCache>
                <c:formatCode>General</c:formatCode>
                <c:ptCount val="5"/>
                <c:pt idx="0">
                  <c:v>20504</c:v>
                </c:pt>
                <c:pt idx="1">
                  <c:v>16673.97</c:v>
                </c:pt>
                <c:pt idx="2">
                  <c:v>6000</c:v>
                </c:pt>
                <c:pt idx="3">
                  <c:v>9600</c:v>
                </c:pt>
                <c:pt idx="4">
                  <c:v>9192.0300000000007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E14-4371-8C48-DBDB38198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8"/>
      </c:doughnutChart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Patrimonio netto, mese per mese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Patrimonio netto</c:v>
          </c:tx>
          <c:spPr>
            <a:ln w="28575">
              <a:solidFill>
                <a:srgbClr val="2EC4D6"/>
              </a:solidFill>
              <a:prstDash val="solid"/>
            </a:ln>
          </c:spPr>
          <c:marker>
            <c:symbol val="none"/>
          </c:marker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Calcoli!$D$36:$O$36</c:f>
              <c:numCache>
                <c:formatCode>General</c:formatCode>
                <c:ptCount val="12"/>
                <c:pt idx="0">
                  <c:v>148232.63999999998</c:v>
                </c:pt>
                <c:pt idx="1">
                  <c:v>150115.54999999996</c:v>
                </c:pt>
                <c:pt idx="2">
                  <c:v>152833.48000000001</c:v>
                </c:pt>
                <c:pt idx="3">
                  <c:v>153814.79999999996</c:v>
                </c:pt>
                <c:pt idx="4">
                  <c:v>156210.80000000002</c:v>
                </c:pt>
                <c:pt idx="5">
                  <c:v>159038.73000000001</c:v>
                </c:pt>
                <c:pt idx="6">
                  <c:v>162853.46</c:v>
                </c:pt>
                <c:pt idx="7">
                  <c:v>164496.12000000002</c:v>
                </c:pt>
                <c:pt idx="8">
                  <c:v>166268.44</c:v>
                </c:pt>
                <c:pt idx="9">
                  <c:v>169065.61000000002</c:v>
                </c:pt>
                <c:pt idx="10">
                  <c:v>171969.81</c:v>
                </c:pt>
                <c:pt idx="11">
                  <c:v>184336.97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8A1-4B4B-9961-AD2AE37B5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Budget usato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Budget usato</c:v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6C8CFF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A3-4BE3-9D8F-363EA33823A9}"/>
              </c:ext>
            </c:extLst>
          </c:dPt>
          <c:dPt>
            <c:idx val="1"/>
            <c:bubble3D val="0"/>
            <c:spPr>
              <a:solidFill>
                <a:srgbClr val="3A4664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A3-4BE3-9D8F-363EA33823A9}"/>
              </c:ext>
            </c:extLst>
          </c:dPt>
          <c:dPt>
            <c:idx val="2"/>
            <c:bubble3D val="0"/>
            <c:spPr>
              <a:solidFill>
                <a:srgbClr val="F87171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A3-4BE3-9D8F-363EA33823A9}"/>
              </c:ext>
            </c:extLst>
          </c:dPt>
          <c:cat>
            <c:strRef>
              <c:f>Calcoli!$A$67:$A$69</c:f>
              <c:strCache>
                <c:ptCount val="3"/>
                <c:pt idx="0">
                  <c:v>Speso entro il budget</c:v>
                </c:pt>
                <c:pt idx="1">
                  <c:v>Ancora disponibile</c:v>
                </c:pt>
                <c:pt idx="2">
                  <c:v>Oltre il budget</c:v>
                </c:pt>
              </c:strCache>
            </c:strRef>
          </c:cat>
          <c:val>
            <c:numRef>
              <c:f>Calcoli!$B$67:$B$69</c:f>
              <c:numCache>
                <c:formatCode>General</c:formatCode>
                <c:ptCount val="3"/>
                <c:pt idx="0">
                  <c:v>37177.97</c:v>
                </c:pt>
                <c:pt idx="1">
                  <c:v>1822.0299999999988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CA3-4BE3-9D8F-363EA338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2"/>
      </c:doughnutChart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Spese e budget, mese per mese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Spese</c:v>
          </c:tx>
          <c:spPr>
            <a:ln w="28575">
              <a:solidFill>
                <a:srgbClr val="F5B83D"/>
              </a:solidFill>
              <a:prstDash val="solid"/>
            </a:ln>
          </c:spPr>
          <c:marker>
            <c:symbol val="none"/>
          </c:marker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Calcoli!$D$10:$O$10</c:f>
              <c:numCache>
                <c:formatCode>General</c:formatCode>
                <c:ptCount val="12"/>
                <c:pt idx="0">
                  <c:v>2793.27</c:v>
                </c:pt>
                <c:pt idx="1">
                  <c:v>3008.94</c:v>
                </c:pt>
                <c:pt idx="2">
                  <c:v>3366.8599999999997</c:v>
                </c:pt>
                <c:pt idx="3">
                  <c:v>3156.47</c:v>
                </c:pt>
                <c:pt idx="4">
                  <c:v>3061.76</c:v>
                </c:pt>
                <c:pt idx="5">
                  <c:v>3044.87</c:v>
                </c:pt>
                <c:pt idx="6">
                  <c:v>2416.08</c:v>
                </c:pt>
                <c:pt idx="7">
                  <c:v>3936.21</c:v>
                </c:pt>
                <c:pt idx="8">
                  <c:v>3068.6099999999997</c:v>
                </c:pt>
                <c:pt idx="9">
                  <c:v>3117.8599999999997</c:v>
                </c:pt>
                <c:pt idx="10">
                  <c:v>2810.9400000000005</c:v>
                </c:pt>
                <c:pt idx="11">
                  <c:v>3396.1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908-4491-82D7-1A1C04975883}"/>
            </c:ext>
          </c:extLst>
        </c:ser>
        <c:ser>
          <c:idx val="1"/>
          <c:order val="1"/>
          <c:tx>
            <c:v>Budget delle spese</c:v>
          </c:tx>
          <c:spPr>
            <a:ln w="28575">
              <a:solidFill>
                <a:srgbClr val="6C8CFF"/>
              </a:solidFill>
              <a:prstDash val="dash"/>
            </a:ln>
          </c:spPr>
          <c:marker>
            <c:symbol val="none"/>
          </c:marker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Calcoli!$D$19:$O$19</c:f>
              <c:numCache>
                <c:formatCode>General</c:formatCode>
                <c:ptCount val="12"/>
                <c:pt idx="0">
                  <c:v>3250</c:v>
                </c:pt>
                <c:pt idx="1">
                  <c:v>3250</c:v>
                </c:pt>
                <c:pt idx="2">
                  <c:v>3250</c:v>
                </c:pt>
                <c:pt idx="3">
                  <c:v>3250</c:v>
                </c:pt>
                <c:pt idx="4">
                  <c:v>3250</c:v>
                </c:pt>
                <c:pt idx="5">
                  <c:v>3250</c:v>
                </c:pt>
                <c:pt idx="6">
                  <c:v>3250</c:v>
                </c:pt>
                <c:pt idx="7">
                  <c:v>3250</c:v>
                </c:pt>
                <c:pt idx="8">
                  <c:v>3250</c:v>
                </c:pt>
                <c:pt idx="9">
                  <c:v>3250</c:v>
                </c:pt>
                <c:pt idx="10">
                  <c:v>3250</c:v>
                </c:pt>
                <c:pt idx="11">
                  <c:v>3250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08-4491-82D7-1A1C04975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Entrate fisse e variabili, mese per mese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Entrate fisse</c:v>
          </c:tx>
          <c:spPr>
            <a:solidFill>
              <a:srgbClr val="6C8CFF"/>
            </a:solidFill>
            <a:ln>
              <a:solidFill>
                <a:srgbClr val="6C8CFF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Calcoli!$D$5:$O$5</c:f>
              <c:numCache>
                <c:formatCode>General</c:formatCode>
                <c:ptCount val="12"/>
                <c:pt idx="0">
                  <c:v>4100</c:v>
                </c:pt>
                <c:pt idx="1">
                  <c:v>4100</c:v>
                </c:pt>
                <c:pt idx="2">
                  <c:v>4100</c:v>
                </c:pt>
                <c:pt idx="3">
                  <c:v>4100</c:v>
                </c:pt>
                <c:pt idx="4">
                  <c:v>4100</c:v>
                </c:pt>
                <c:pt idx="5">
                  <c:v>4100</c:v>
                </c:pt>
                <c:pt idx="6">
                  <c:v>4100</c:v>
                </c:pt>
                <c:pt idx="7">
                  <c:v>4100</c:v>
                </c:pt>
                <c:pt idx="8">
                  <c:v>4100</c:v>
                </c:pt>
                <c:pt idx="9">
                  <c:v>4100</c:v>
                </c:pt>
                <c:pt idx="10">
                  <c:v>4100</c:v>
                </c:pt>
                <c:pt idx="11">
                  <c:v>10100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6C8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EEE-42B1-B18F-3DD609E71E91}"/>
            </c:ext>
          </c:extLst>
        </c:ser>
        <c:ser>
          <c:idx val="1"/>
          <c:order val="1"/>
          <c:tx>
            <c:v>Entrate variabili</c:v>
          </c:tx>
          <c:spPr>
            <a:solidFill>
              <a:srgbClr val="2EC4D6"/>
            </a:solidFill>
            <a:ln>
              <a:solidFill>
                <a:srgbClr val="2EC4D6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Calcoli!$D$6:$O$6</c:f>
              <c:numCache>
                <c:formatCode>General</c:formatCode>
                <c:ptCount val="12"/>
                <c:pt idx="0">
                  <c:v>0</c:v>
                </c:pt>
                <c:pt idx="1">
                  <c:v>120</c:v>
                </c:pt>
                <c:pt idx="2">
                  <c:v>350</c:v>
                </c:pt>
                <c:pt idx="3">
                  <c:v>0</c:v>
                </c:pt>
                <c:pt idx="4">
                  <c:v>0</c:v>
                </c:pt>
                <c:pt idx="5">
                  <c:v>220</c:v>
                </c:pt>
                <c:pt idx="6">
                  <c:v>1280</c:v>
                </c:pt>
                <c:pt idx="7">
                  <c:v>0</c:v>
                </c:pt>
                <c:pt idx="8">
                  <c:v>400</c:v>
                </c:pt>
                <c:pt idx="9">
                  <c:v>0</c:v>
                </c:pt>
                <c:pt idx="10">
                  <c:v>300</c:v>
                </c:pt>
                <c:pt idx="11">
                  <c:v>4100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EC4D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EEE-42B1-B18F-3DD609E71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Previste</c:v>
          </c:tx>
          <c:spPr>
            <a:ln w="28575">
              <a:solidFill>
                <a:srgbClr val="F5B83D"/>
              </a:solidFill>
              <a:prstDash val="dash"/>
            </a:ln>
          </c:spPr>
          <c:marker>
            <c:symbol val="none"/>
          </c:marker>
          <c:val>
            <c:numRef>
              <c:f>Calcoli!$D$18:$O$18</c:f>
              <c:numCache>
                <c:formatCode>General</c:formatCode>
                <c:ptCount val="12"/>
                <c:pt idx="0">
                  <c:v>4700</c:v>
                </c:pt>
                <c:pt idx="1">
                  <c:v>4700</c:v>
                </c:pt>
                <c:pt idx="2">
                  <c:v>4700</c:v>
                </c:pt>
                <c:pt idx="3">
                  <c:v>4700</c:v>
                </c:pt>
                <c:pt idx="4">
                  <c:v>4700</c:v>
                </c:pt>
                <c:pt idx="5">
                  <c:v>4700</c:v>
                </c:pt>
                <c:pt idx="6">
                  <c:v>4700</c:v>
                </c:pt>
                <c:pt idx="7">
                  <c:v>4700</c:v>
                </c:pt>
                <c:pt idx="8">
                  <c:v>4700</c:v>
                </c:pt>
                <c:pt idx="9">
                  <c:v>4700</c:v>
                </c:pt>
                <c:pt idx="10">
                  <c:v>4700</c:v>
                </c:pt>
                <c:pt idx="11">
                  <c:v>4700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EE-42B1-B18F-3DD609E71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Da dove arrivano le entrate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Da dove arrivano le entrate</c:v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6C8CFF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2A-4E1E-A262-B64C7356D46B}"/>
              </c:ext>
            </c:extLst>
          </c:dPt>
          <c:dPt>
            <c:idx val="1"/>
            <c:bubble3D val="0"/>
            <c:spPr>
              <a:solidFill>
                <a:srgbClr val="2EC4D6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2A-4E1E-A262-B64C7356D46B}"/>
              </c:ext>
            </c:extLst>
          </c:dPt>
          <c:dPt>
            <c:idx val="2"/>
            <c:bubble3D val="0"/>
            <c:spPr>
              <a:solidFill>
                <a:srgbClr val="F5B83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2A-4E1E-A262-B64C7356D46B}"/>
              </c:ext>
            </c:extLst>
          </c:dPt>
          <c:dPt>
            <c:idx val="3"/>
            <c:bubble3D val="0"/>
            <c:spPr>
              <a:solidFill>
                <a:srgbClr val="A78BFA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2A-4E1E-A262-B64C7356D46B}"/>
              </c:ext>
            </c:extLst>
          </c:dPt>
          <c:dPt>
            <c:idx val="4"/>
            <c:bubble3D val="0"/>
            <c:spPr>
              <a:solidFill>
                <a:srgbClr val="F472B6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2A-4E1E-A262-B64C7356D46B}"/>
              </c:ext>
            </c:extLst>
          </c:dPt>
          <c:dPt>
            <c:idx val="5"/>
            <c:bubble3D val="0"/>
            <c:spPr>
              <a:solidFill>
                <a:srgbClr val="34D399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2A-4E1E-A262-B64C7356D46B}"/>
              </c:ext>
            </c:extLst>
          </c:dPt>
          <c:dPt>
            <c:idx val="6"/>
            <c:bubble3D val="0"/>
            <c:spPr>
              <a:solidFill>
                <a:srgbClr val="93C5F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2A-4E1E-A262-B64C7356D46B}"/>
              </c:ext>
            </c:extLst>
          </c:dPt>
          <c:dPt>
            <c:idx val="7"/>
            <c:bubble3D val="0"/>
            <c:spPr>
              <a:solidFill>
                <a:srgbClr val="FCD34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2A-4E1E-A262-B64C7356D46B}"/>
              </c:ext>
            </c:extLst>
          </c:dPt>
          <c:cat>
            <c:strRef>
              <c:f>Calcoli!$C$165:$C$172</c:f>
              <c:strCache>
                <c:ptCount val="4"/>
                <c:pt idx="0">
                  <c:v>💼 Stipendi</c:v>
                </c:pt>
                <c:pt idx="1">
                  <c:v>🎁 Tredicesime e premi</c:v>
                </c:pt>
                <c:pt idx="2">
                  <c:v>🛠️ Lavori extra</c:v>
                </c:pt>
                <c:pt idx="3">
                  <c:v>🧾 Rimborsi e altro</c:v>
                </c:pt>
              </c:strCache>
            </c:strRef>
          </c:cat>
          <c:val>
            <c:numRef>
              <c:f>Calcoli!$D$165:$D$172</c:f>
              <c:numCache>
                <c:formatCode>General</c:formatCode>
                <c:ptCount val="8"/>
                <c:pt idx="0">
                  <c:v>55200</c:v>
                </c:pt>
                <c:pt idx="1">
                  <c:v>4900</c:v>
                </c:pt>
                <c:pt idx="2">
                  <c:v>1270</c:v>
                </c:pt>
                <c:pt idx="3">
                  <c:v>600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2A-4E1E-A262-B64C7356D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8"/>
      </c:doughnutChart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Le spese per categoria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Speso</c:v>
          </c:tx>
          <c:spPr>
            <a:solidFill>
              <a:srgbClr val="6C8CFF"/>
            </a:solidFill>
            <a:ln>
              <a:solidFill>
                <a:srgbClr val="6C8CFF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B8C1D3"/>
                    </a:solidFill>
                    <a:latin typeface="Arial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Calcoli!$C$150:$C$161</c:f>
              <c:strCache>
                <c:ptCount val="12"/>
                <c:pt idx="0">
                  <c:v>🏠 Mutuo</c:v>
                </c:pt>
                <c:pt idx="1">
                  <c:v>🛒 Spesa alimentare</c:v>
                </c:pt>
                <c:pt idx="2">
                  <c:v>🚗 Rata dell’auto</c:v>
                </c:pt>
                <c:pt idx="3">
                  <c:v>💡 Bollette</c:v>
                </c:pt>
                <c:pt idx="4">
                  <c:v>🧸 Asilo e scuola</c:v>
                </c:pt>
                <c:pt idx="5">
                  <c:v>⛽ Trasporti</c:v>
                </c:pt>
                <c:pt idx="6">
                  <c:v>✈️ Vacanze</c:v>
                </c:pt>
                <c:pt idx="7">
                  <c:v>🍕 Cibo fuori</c:v>
                </c:pt>
                <c:pt idx="8">
                  <c:v>🎬 Tempo libero</c:v>
                </c:pt>
                <c:pt idx="9">
                  <c:v>🛡️ Assicurazioni</c:v>
                </c:pt>
                <c:pt idx="10">
                  <c:v>💳 Carta revolving</c:v>
                </c:pt>
                <c:pt idx="11">
                  <c:v>👕 Abbigliamento</c:v>
                </c:pt>
              </c:strCache>
            </c:strRef>
          </c:cat>
          <c:val>
            <c:numRef>
              <c:f>Calcoli!$D$150:$D$161</c:f>
              <c:numCache>
                <c:formatCode>General</c:formatCode>
                <c:ptCount val="12"/>
                <c:pt idx="0">
                  <c:v>9840</c:v>
                </c:pt>
                <c:pt idx="1">
                  <c:v>7379.5200000000013</c:v>
                </c:pt>
                <c:pt idx="2">
                  <c:v>3120</c:v>
                </c:pt>
                <c:pt idx="3">
                  <c:v>2744</c:v>
                </c:pt>
                <c:pt idx="4">
                  <c:v>2420</c:v>
                </c:pt>
                <c:pt idx="5">
                  <c:v>2083.13</c:v>
                </c:pt>
                <c:pt idx="6">
                  <c:v>1950</c:v>
                </c:pt>
                <c:pt idx="7">
                  <c:v>1428.93</c:v>
                </c:pt>
                <c:pt idx="8">
                  <c:v>1070.1599999999999</c:v>
                </c:pt>
                <c:pt idx="9">
                  <c:v>1000</c:v>
                </c:pt>
                <c:pt idx="10">
                  <c:v>720</c:v>
                </c:pt>
                <c:pt idx="11">
                  <c:v>698.59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6C8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D6D-4BFA-81D5-497B44F2C4A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t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Fisse e variabili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Fisse e variabili</c:v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6C8CFF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02-49D8-9005-F04C57183358}"/>
              </c:ext>
            </c:extLst>
          </c:dPt>
          <c:dPt>
            <c:idx val="1"/>
            <c:bubble3D val="0"/>
            <c:spPr>
              <a:solidFill>
                <a:srgbClr val="F5B83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02-49D8-9005-F04C57183358}"/>
              </c:ext>
            </c:extLst>
          </c:dPt>
          <c:cat>
            <c:strRef>
              <c:f>Calcoli!$A$72:$A$73</c:f>
              <c:strCache>
                <c:ptCount val="2"/>
                <c:pt idx="0">
                  <c:v>Spese fisse</c:v>
                </c:pt>
                <c:pt idx="1">
                  <c:v>Spese variabili</c:v>
                </c:pt>
              </c:strCache>
            </c:strRef>
          </c:cat>
          <c:val>
            <c:numRef>
              <c:f>Calcoli!$B$72:$B$73</c:f>
              <c:numCache>
                <c:formatCode>General</c:formatCode>
                <c:ptCount val="2"/>
                <c:pt idx="0">
                  <c:v>20504</c:v>
                </c:pt>
                <c:pt idx="1">
                  <c:v>16673.97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02-49D8-9005-F04C57183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8"/>
      </c:doughnutChart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Spese fisse e variabili, mese per mese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Spese fisse</c:v>
          </c:tx>
          <c:spPr>
            <a:solidFill>
              <a:srgbClr val="6C8CFF"/>
            </a:solidFill>
            <a:ln>
              <a:solidFill>
                <a:srgbClr val="6C8CFF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Calcoli!$D$8:$O$8</c:f>
              <c:numCache>
                <c:formatCode>General</c:formatCode>
                <c:ptCount val="12"/>
                <c:pt idx="0">
                  <c:v>1767</c:v>
                </c:pt>
                <c:pt idx="1">
                  <c:v>1698</c:v>
                </c:pt>
                <c:pt idx="2">
                  <c:v>2182</c:v>
                </c:pt>
                <c:pt idx="3">
                  <c:v>1736</c:v>
                </c:pt>
                <c:pt idx="4">
                  <c:v>1776</c:v>
                </c:pt>
                <c:pt idx="5">
                  <c:v>1650</c:v>
                </c:pt>
                <c:pt idx="6">
                  <c:v>1372</c:v>
                </c:pt>
                <c:pt idx="7">
                  <c:v>1386</c:v>
                </c:pt>
                <c:pt idx="8">
                  <c:v>1781</c:v>
                </c:pt>
                <c:pt idx="9">
                  <c:v>1739</c:v>
                </c:pt>
                <c:pt idx="10">
                  <c:v>1659</c:v>
                </c:pt>
                <c:pt idx="11">
                  <c:v>1758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6C8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BBF-45DA-8CD9-EA8D59E74E6A}"/>
            </c:ext>
          </c:extLst>
        </c:ser>
        <c:ser>
          <c:idx val="1"/>
          <c:order val="1"/>
          <c:tx>
            <c:v>Spese variabili</c:v>
          </c:tx>
          <c:spPr>
            <a:solidFill>
              <a:srgbClr val="F5B83D"/>
            </a:solidFill>
            <a:ln>
              <a:solidFill>
                <a:srgbClr val="F5B83D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Calcoli!$D$9:$O$9</c:f>
              <c:numCache>
                <c:formatCode>General</c:formatCode>
                <c:ptCount val="12"/>
                <c:pt idx="0">
                  <c:v>1026.27</c:v>
                </c:pt>
                <c:pt idx="1">
                  <c:v>1310.94</c:v>
                </c:pt>
                <c:pt idx="2">
                  <c:v>1184.8599999999999</c:v>
                </c:pt>
                <c:pt idx="3">
                  <c:v>1420.4699999999998</c:v>
                </c:pt>
                <c:pt idx="4">
                  <c:v>1285.76</c:v>
                </c:pt>
                <c:pt idx="5">
                  <c:v>1394.8700000000001</c:v>
                </c:pt>
                <c:pt idx="6">
                  <c:v>1044.0800000000002</c:v>
                </c:pt>
                <c:pt idx="7">
                  <c:v>2550.21</c:v>
                </c:pt>
                <c:pt idx="8">
                  <c:v>1287.6099999999999</c:v>
                </c:pt>
                <c:pt idx="9">
                  <c:v>1378.86</c:v>
                </c:pt>
                <c:pt idx="10">
                  <c:v>1151.9400000000003</c:v>
                </c:pt>
                <c:pt idx="11">
                  <c:v>1638.1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F5B83D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BBF-45DA-8CD9-EA8D59E74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Il portafoglio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Il portafoglio</c:v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6C8CFF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8C-4BAC-8E18-090CAE8B5391}"/>
              </c:ext>
            </c:extLst>
          </c:dPt>
          <c:dPt>
            <c:idx val="1"/>
            <c:bubble3D val="0"/>
            <c:spPr>
              <a:solidFill>
                <a:srgbClr val="2EC4D6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8C-4BAC-8E18-090CAE8B5391}"/>
              </c:ext>
            </c:extLst>
          </c:dPt>
          <c:dPt>
            <c:idx val="2"/>
            <c:bubble3D val="0"/>
            <c:spPr>
              <a:solidFill>
                <a:srgbClr val="F5B83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8C-4BAC-8E18-090CAE8B5391}"/>
              </c:ext>
            </c:extLst>
          </c:dPt>
          <c:dPt>
            <c:idx val="3"/>
            <c:bubble3D val="0"/>
            <c:spPr>
              <a:solidFill>
                <a:srgbClr val="A78BFA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8C-4BAC-8E18-090CAE8B5391}"/>
              </c:ext>
            </c:extLst>
          </c:dPt>
          <c:dPt>
            <c:idx val="4"/>
            <c:bubble3D val="0"/>
            <c:spPr>
              <a:solidFill>
                <a:srgbClr val="F472B6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38C-4BAC-8E18-090CAE8B5391}"/>
              </c:ext>
            </c:extLst>
          </c:dPt>
          <c:dPt>
            <c:idx val="5"/>
            <c:bubble3D val="0"/>
            <c:spPr>
              <a:solidFill>
                <a:srgbClr val="34D399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38C-4BAC-8E18-090CAE8B5391}"/>
              </c:ext>
            </c:extLst>
          </c:dPt>
          <c:dPt>
            <c:idx val="6"/>
            <c:bubble3D val="0"/>
            <c:spPr>
              <a:solidFill>
                <a:srgbClr val="93C5F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38C-4BAC-8E18-090CAE8B5391}"/>
              </c:ext>
            </c:extLst>
          </c:dPt>
          <c:dPt>
            <c:idx val="7"/>
            <c:bubble3D val="0"/>
            <c:spPr>
              <a:solidFill>
                <a:srgbClr val="FCD34D"/>
              </a:solidFill>
              <a:ln>
                <a:solidFill>
                  <a:srgbClr val="151D3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38C-4BAC-8E18-090CAE8B5391}"/>
              </c:ext>
            </c:extLst>
          </c:dPt>
          <c:cat>
            <c:strRef>
              <c:f>Calcoli!$A$205:$A$212</c:f>
              <c:strCache>
                <c:ptCount val="4"/>
                <c:pt idx="0">
                  <c:v>ETF azionario globale</c:v>
                </c:pt>
                <c:pt idx="1">
                  <c:v>ETF obbligazionario</c:v>
                </c:pt>
                <c:pt idx="2">
                  <c:v>BTP a 10 anni</c:v>
                </c:pt>
                <c:pt idx="3">
                  <c:v>Fondo pensione di Giulia</c:v>
                </c:pt>
              </c:strCache>
            </c:strRef>
          </c:cat>
          <c:val>
            <c:numRef>
              <c:f>Calcoli!$C$205:$C$212</c:f>
              <c:numCache>
                <c:formatCode>General</c:formatCode>
                <c:ptCount val="8"/>
                <c:pt idx="0">
                  <c:v>18477</c:v>
                </c:pt>
                <c:pt idx="1">
                  <c:v>7118</c:v>
                </c:pt>
                <c:pt idx="2">
                  <c:v>12278</c:v>
                </c:pt>
                <c:pt idx="3">
                  <c:v>13767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8C-4BAC-8E18-090CAE8B5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8"/>
      </c:doughnutChart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Valore e capitale investito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Valore</c:v>
          </c:tx>
          <c:spPr>
            <a:ln w="28575">
              <a:solidFill>
                <a:srgbClr val="2EC4D6"/>
              </a:solidFill>
              <a:prstDash val="solid"/>
            </a:ln>
          </c:spPr>
          <c:marker>
            <c:symbol val="none"/>
          </c:marker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Calcoli!$D$27:$O$27</c:f>
              <c:numCache>
                <c:formatCode>General</c:formatCode>
                <c:ptCount val="12"/>
                <c:pt idx="0">
                  <c:v>40992</c:v>
                </c:pt>
                <c:pt idx="1">
                  <c:v>41227</c:v>
                </c:pt>
                <c:pt idx="2">
                  <c:v>42422</c:v>
                </c:pt>
                <c:pt idx="3">
                  <c:v>42017</c:v>
                </c:pt>
                <c:pt idx="4">
                  <c:v>44929</c:v>
                </c:pt>
                <c:pt idx="5">
                  <c:v>47033</c:v>
                </c:pt>
                <c:pt idx="6">
                  <c:v>47432</c:v>
                </c:pt>
                <c:pt idx="7">
                  <c:v>48456</c:v>
                </c:pt>
                <c:pt idx="8">
                  <c:v>48339</c:v>
                </c:pt>
                <c:pt idx="9">
                  <c:v>49693</c:v>
                </c:pt>
                <c:pt idx="10">
                  <c:v>50544</c:v>
                </c:pt>
                <c:pt idx="11">
                  <c:v>51640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436-4456-B686-5657084F5F8A}"/>
            </c:ext>
          </c:extLst>
        </c:ser>
        <c:ser>
          <c:idx val="1"/>
          <c:order val="1"/>
          <c:tx>
            <c:v>Capitale investito</c:v>
          </c:tx>
          <c:spPr>
            <a:ln w="28575">
              <a:solidFill>
                <a:srgbClr val="F5B83D"/>
              </a:solidFill>
              <a:prstDash val="dash"/>
            </a:ln>
          </c:spPr>
          <c:marker>
            <c:symbol val="none"/>
          </c:marker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Calcoli!$D$28:$O$28</c:f>
              <c:numCache>
                <c:formatCode>General</c:formatCode>
                <c:ptCount val="12"/>
                <c:pt idx="0">
                  <c:v>40540</c:v>
                </c:pt>
                <c:pt idx="1">
                  <c:v>41080</c:v>
                </c:pt>
                <c:pt idx="2">
                  <c:v>41620</c:v>
                </c:pt>
                <c:pt idx="3">
                  <c:v>42160</c:v>
                </c:pt>
                <c:pt idx="4">
                  <c:v>44700</c:v>
                </c:pt>
                <c:pt idx="5">
                  <c:v>46240</c:v>
                </c:pt>
                <c:pt idx="6">
                  <c:v>46780</c:v>
                </c:pt>
                <c:pt idx="7">
                  <c:v>47320</c:v>
                </c:pt>
                <c:pt idx="8">
                  <c:v>47860</c:v>
                </c:pt>
                <c:pt idx="9">
                  <c:v>48400</c:v>
                </c:pt>
                <c:pt idx="10">
                  <c:v>48940</c:v>
                </c:pt>
                <c:pt idx="11">
                  <c:v>49480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436-4456-B686-5657084F5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Guadagni e perdite, mese per mese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Guadagni</c:v>
          </c:tx>
          <c:spPr>
            <a:solidFill>
              <a:srgbClr val="34D399"/>
            </a:solidFill>
            <a:ln>
              <a:solidFill>
                <a:srgbClr val="34D399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Calcoli!$D$30:$O$30</c:f>
              <c:numCache>
                <c:formatCode>General</c:formatCode>
                <c:ptCount val="12"/>
                <c:pt idx="0">
                  <c:v>452</c:v>
                </c:pt>
                <c:pt idx="1">
                  <c:v>0</c:v>
                </c:pt>
                <c:pt idx="2">
                  <c:v>655</c:v>
                </c:pt>
                <c:pt idx="3">
                  <c:v>0</c:v>
                </c:pt>
                <c:pt idx="4">
                  <c:v>372</c:v>
                </c:pt>
                <c:pt idx="5">
                  <c:v>564</c:v>
                </c:pt>
                <c:pt idx="6">
                  <c:v>0</c:v>
                </c:pt>
                <c:pt idx="7">
                  <c:v>484</c:v>
                </c:pt>
                <c:pt idx="8">
                  <c:v>0</c:v>
                </c:pt>
                <c:pt idx="9">
                  <c:v>814</c:v>
                </c:pt>
                <c:pt idx="10">
                  <c:v>311</c:v>
                </c:pt>
                <c:pt idx="11">
                  <c:v>556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34D399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97B-43CA-BEEA-06FC7C8037A4}"/>
            </c:ext>
          </c:extLst>
        </c:ser>
        <c:ser>
          <c:idx val="1"/>
          <c:order val="1"/>
          <c:tx>
            <c:v>Perdite</c:v>
          </c:tx>
          <c:spPr>
            <a:solidFill>
              <a:srgbClr val="F87171"/>
            </a:solidFill>
            <a:ln>
              <a:solidFill>
                <a:srgbClr val="F87171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Calcoli!$D$31:$O$31</c:f>
              <c:numCache>
                <c:formatCode>General</c:formatCode>
                <c:ptCount val="12"/>
                <c:pt idx="0">
                  <c:v>0</c:v>
                </c:pt>
                <c:pt idx="1">
                  <c:v>-305</c:v>
                </c:pt>
                <c:pt idx="2">
                  <c:v>0</c:v>
                </c:pt>
                <c:pt idx="3">
                  <c:v>-945</c:v>
                </c:pt>
                <c:pt idx="4">
                  <c:v>0</c:v>
                </c:pt>
                <c:pt idx="5">
                  <c:v>0</c:v>
                </c:pt>
                <c:pt idx="6">
                  <c:v>-141</c:v>
                </c:pt>
                <c:pt idx="7">
                  <c:v>0</c:v>
                </c:pt>
                <c:pt idx="8">
                  <c:v>-657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F87171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97B-43CA-BEEA-06FC7C803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Debito residuo, mese per mese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375253362815553"/>
          <c:y val="0.13393249354005168"/>
          <c:w val="0.77971623364658194"/>
          <c:h val="0.78295284237726093"/>
        </c:manualLayout>
      </c:layout>
      <c:lineChart>
        <c:grouping val="standard"/>
        <c:varyColors val="1"/>
        <c:ser>
          <c:idx val="0"/>
          <c:order val="0"/>
          <c:tx>
            <c:v>Debito residuo</c:v>
          </c:tx>
          <c:spPr>
            <a:ln w="28575">
              <a:solidFill>
                <a:srgbClr val="A78BFA"/>
              </a:solidFill>
              <a:prstDash val="solid"/>
            </a:ln>
          </c:spPr>
          <c:marker>
            <c:symbol val="none"/>
          </c:marker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Calcoli!$D$32:$O$32</c:f>
              <c:numCache>
                <c:formatCode>General</c:formatCode>
                <c:ptCount val="12"/>
                <c:pt idx="0">
                  <c:v>160816.09</c:v>
                </c:pt>
                <c:pt idx="1">
                  <c:v>160129.24000000002</c:v>
                </c:pt>
                <c:pt idx="2">
                  <c:v>159439.44999999998</c:v>
                </c:pt>
                <c:pt idx="3">
                  <c:v>158746.66</c:v>
                </c:pt>
                <c:pt idx="4">
                  <c:v>158050.9</c:v>
                </c:pt>
                <c:pt idx="5">
                  <c:v>157352.1</c:v>
                </c:pt>
                <c:pt idx="6">
                  <c:v>156650.29</c:v>
                </c:pt>
                <c:pt idx="7">
                  <c:v>155945.42000000001</c:v>
                </c:pt>
                <c:pt idx="8">
                  <c:v>155237.49</c:v>
                </c:pt>
                <c:pt idx="9">
                  <c:v>154526.46</c:v>
                </c:pt>
                <c:pt idx="10">
                  <c:v>153812.32</c:v>
                </c:pt>
                <c:pt idx="11">
                  <c:v>153095.06000000003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140-45B3-BBB7-780BC1D89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18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Tasso e debito residuo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6602527929629989E-2"/>
          <c:y val="0.13393249354005168"/>
          <c:w val="0.90408349214922823"/>
          <c:h val="0.82094476744186051"/>
        </c:manualLayout>
      </c:layout>
      <c:bubbleChart>
        <c:varyColors val="1"/>
        <c:ser>
          <c:idx val="0"/>
          <c:order val="0"/>
          <c:tx>
            <c:strRef>
              <c:f>Calcoli!$A$215</c:f>
              <c:strCache>
                <c:ptCount val="1"/>
                <c:pt idx="0">
                  <c:v>Mutuo della casa</c:v>
                </c:pt>
              </c:strCache>
            </c:strRef>
          </c:tx>
          <c:spPr>
            <a:solidFill>
              <a:srgbClr val="6C8CFF"/>
            </a:solidFill>
            <a:ln>
              <a:solidFill>
                <a:srgbClr val="6C8CFF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B8C1D3"/>
                    </a:solidFill>
                    <a:latin typeface="Arial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Calcoli!$C$215</c:f>
              <c:numCache>
                <c:formatCode>General</c:formatCode>
                <c:ptCount val="1"/>
                <c:pt idx="0">
                  <c:v>3.1E-2</c:v>
                </c:pt>
              </c:numCache>
            </c:numRef>
          </c:xVal>
          <c:yVal>
            <c:numRef>
              <c:f>Calcoli!$E$215</c:f>
              <c:numCache>
                <c:formatCode>General</c:formatCode>
                <c:ptCount val="1"/>
                <c:pt idx="0">
                  <c:v>146798.51</c:v>
                </c:pt>
              </c:numCache>
            </c:numRef>
          </c:yVal>
          <c:bubbleSize>
            <c:numRef>
              <c:f>Calcoli!$D$215</c:f>
              <c:numCache>
                <c:formatCode>General</c:formatCode>
                <c:ptCount val="1"/>
                <c:pt idx="0">
                  <c:v>820</c:v>
                </c:pt>
              </c:numCache>
            </c:numRef>
          </c:bubbleSize>
          <c:bubble3D val="0"/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6C8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BF6-4C3A-B8C0-C7F551A25503}"/>
            </c:ext>
          </c:extLst>
        </c:ser>
        <c:ser>
          <c:idx val="1"/>
          <c:order val="1"/>
          <c:tx>
            <c:strRef>
              <c:f>Calcoli!$A$216</c:f>
              <c:strCache>
                <c:ptCount val="1"/>
                <c:pt idx="0">
                  <c:v>Prestito dell’auto</c:v>
                </c:pt>
              </c:strCache>
            </c:strRef>
          </c:tx>
          <c:spPr>
            <a:solidFill>
              <a:srgbClr val="2EC4D6"/>
            </a:solidFill>
            <a:ln>
              <a:solidFill>
                <a:srgbClr val="2EC4D6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B8C1D3"/>
                    </a:solidFill>
                    <a:latin typeface="Arial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Calcoli!$C$216</c:f>
              <c:numCache>
                <c:formatCode>General</c:formatCode>
                <c:ptCount val="1"/>
                <c:pt idx="0">
                  <c:v>6.9000000000000006E-2</c:v>
                </c:pt>
              </c:numCache>
            </c:numRef>
          </c:xVal>
          <c:yVal>
            <c:numRef>
              <c:f>Calcoli!$E$216</c:f>
              <c:numCache>
                <c:formatCode>General</c:formatCode>
                <c:ptCount val="1"/>
                <c:pt idx="0">
                  <c:v>5777.7</c:v>
                </c:pt>
              </c:numCache>
            </c:numRef>
          </c:yVal>
          <c:bubbleSize>
            <c:numRef>
              <c:f>Calcoli!$D$216</c:f>
              <c:numCache>
                <c:formatCode>General</c:formatCode>
                <c:ptCount val="1"/>
                <c:pt idx="0">
                  <c:v>260</c:v>
                </c:pt>
              </c:numCache>
            </c:numRef>
          </c:bubbleSize>
          <c:bubble3D val="0"/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EC4D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BF6-4C3A-B8C0-C7F551A25503}"/>
            </c:ext>
          </c:extLst>
        </c:ser>
        <c:ser>
          <c:idx val="2"/>
          <c:order val="2"/>
          <c:tx>
            <c:strRef>
              <c:f>Calcoli!$A$217</c:f>
              <c:strCache>
                <c:ptCount val="1"/>
                <c:pt idx="0">
                  <c:v>Carta revolving</c:v>
                </c:pt>
              </c:strCache>
            </c:strRef>
          </c:tx>
          <c:spPr>
            <a:solidFill>
              <a:srgbClr val="F5B83D"/>
            </a:solidFill>
            <a:ln>
              <a:solidFill>
                <a:srgbClr val="F5B83D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B8C1D3"/>
                    </a:solidFill>
                    <a:latin typeface="Arial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Calcoli!$C$217</c:f>
              <c:numCache>
                <c:formatCode>General</c:formatCode>
                <c:ptCount val="1"/>
                <c:pt idx="0">
                  <c:v>0.16500000000000001</c:v>
                </c:pt>
              </c:numCache>
            </c:numRef>
          </c:xVal>
          <c:yVal>
            <c:numRef>
              <c:f>Calcoli!$E$217</c:f>
              <c:numCache>
                <c:formatCode>General</c:formatCode>
                <c:ptCount val="1"/>
                <c:pt idx="0">
                  <c:v>518.85</c:v>
                </c:pt>
              </c:numCache>
            </c:numRef>
          </c:yVal>
          <c:bubbleSize>
            <c:numRef>
              <c:f>Calcoli!$D$217</c:f>
              <c:numCache>
                <c:formatCode>General</c:formatCode>
                <c:ptCount val="1"/>
                <c:pt idx="0">
                  <c:v>60</c:v>
                </c:pt>
              </c:numCache>
            </c:numRef>
          </c:bubbleSize>
          <c:bubble3D val="0"/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F5B83D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0BF6-4C3A-B8C0-C7F551A25503}"/>
            </c:ext>
          </c:extLst>
        </c:ser>
        <c:ser>
          <c:idx val="3"/>
          <c:order val="3"/>
          <c:tx>
            <c:strRef>
              <c:f>Calcoli!$A$218</c:f>
              <c:strCache>
                <c:ptCount val="1"/>
              </c:strCache>
            </c:strRef>
          </c:tx>
          <c:spPr>
            <a:solidFill>
              <a:srgbClr val="A78BFA"/>
            </a:solidFill>
            <a:ln>
              <a:solidFill>
                <a:srgbClr val="A78BFA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B8C1D3"/>
                    </a:solidFill>
                    <a:latin typeface="Arial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Calcoli!$C$218</c:f>
            </c:numRef>
          </c:xVal>
          <c:yVal>
            <c:numRef>
              <c:f>Calcoli!$E$218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Calcoli!$D$218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A78BF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0BF6-4C3A-B8C0-C7F551A25503}"/>
            </c:ext>
          </c:extLst>
        </c:ser>
        <c:ser>
          <c:idx val="4"/>
          <c:order val="4"/>
          <c:tx>
            <c:strRef>
              <c:f>Calcoli!$A$219</c:f>
              <c:strCache>
                <c:ptCount val="1"/>
              </c:strCache>
            </c:strRef>
          </c:tx>
          <c:spPr>
            <a:solidFill>
              <a:srgbClr val="F472B6"/>
            </a:solidFill>
            <a:ln>
              <a:solidFill>
                <a:srgbClr val="F472B6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>
                    <a:solidFill>
                      <a:srgbClr val="B8C1D3"/>
                    </a:solidFill>
                    <a:latin typeface="Arial"/>
                  </a:defRPr>
                </a:pPr>
                <a:endParaRPr lang="it-IT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Calcoli!$C$219</c:f>
            </c:numRef>
          </c:xVal>
          <c:yVal>
            <c:numRef>
              <c:f>Calcoli!$E$219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Calcoli!$D$219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F472B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0BF6-4C3A-B8C0-C7F551A25503}"/>
            </c:ext>
          </c:extLst>
        </c:ser>
        <c:dLbls>
          <c:dLblPos val="r"/>
          <c:showLegendKey val="0"/>
          <c:showVal val="0"/>
          <c:showCatName val="0"/>
          <c:showSerName val="1"/>
          <c:showPercent val="0"/>
          <c:showBubbleSize val="0"/>
        </c:dLbls>
        <c:bubbleScale val="60"/>
        <c:showNegBubbles val="1"/>
        <c:axId val="10"/>
        <c:axId val="20"/>
      </c:bubbleChart>
      <c:valAx>
        <c:axId val="10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midCat"/>
      </c:valAx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A che punto sono gli obiettivi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1"/>
        <c:ser>
          <c:idx val="0"/>
          <c:order val="0"/>
          <c:tx>
            <c:v>Accantonato</c:v>
          </c:tx>
          <c:spPr>
            <a:solidFill>
              <a:srgbClr val="2EC4D6"/>
            </a:solidFill>
            <a:ln>
              <a:solidFill>
                <a:srgbClr val="2EC4D6"/>
              </a:solidFill>
              <a:prstDash val="solid"/>
            </a:ln>
          </c:spPr>
          <c:invertIfNegative val="1"/>
          <c:cat>
            <c:strRef>
              <c:f>Calcoli!$A$225:$A$230</c:f>
              <c:strCache>
                <c:ptCount val="4"/>
                <c:pt idx="0">
                  <c:v>🛟 Fondo di emergenza</c:v>
                </c:pt>
                <c:pt idx="1">
                  <c:v>🚗 Auto nuova</c:v>
                </c:pt>
                <c:pt idx="2">
                  <c:v>🎓 Università di Sofia</c:v>
                </c:pt>
                <c:pt idx="3">
                  <c:v>✈️ Viaggio in Giappone</c:v>
                </c:pt>
              </c:strCache>
            </c:strRef>
          </c:cat>
          <c:val>
            <c:numRef>
              <c:f>Calcoli!$D$225:$D$230</c:f>
              <c:numCache>
                <c:formatCode>General</c:formatCode>
                <c:ptCount val="6"/>
                <c:pt idx="0">
                  <c:v>12600</c:v>
                </c:pt>
                <c:pt idx="1">
                  <c:v>3800</c:v>
                </c:pt>
                <c:pt idx="2">
                  <c:v>4200</c:v>
                </c:pt>
                <c:pt idx="3">
                  <c:v>4500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EC4D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B4E-4C1E-BE27-E3E5769561E1}"/>
            </c:ext>
          </c:extLst>
        </c:ser>
        <c:ser>
          <c:idx val="1"/>
          <c:order val="1"/>
          <c:tx>
            <c:v>Mancano</c:v>
          </c:tx>
          <c:spPr>
            <a:solidFill>
              <a:srgbClr val="3A4664"/>
            </a:solidFill>
            <a:ln>
              <a:solidFill>
                <a:srgbClr val="3A4664"/>
              </a:solidFill>
              <a:prstDash val="solid"/>
            </a:ln>
          </c:spPr>
          <c:invertIfNegative val="1"/>
          <c:cat>
            <c:strRef>
              <c:f>Calcoli!$A$225:$A$230</c:f>
              <c:strCache>
                <c:ptCount val="4"/>
                <c:pt idx="0">
                  <c:v>🛟 Fondo di emergenza</c:v>
                </c:pt>
                <c:pt idx="1">
                  <c:v>🚗 Auto nuova</c:v>
                </c:pt>
                <c:pt idx="2">
                  <c:v>🎓 Università di Sofia</c:v>
                </c:pt>
                <c:pt idx="3">
                  <c:v>✈️ Viaggio in Giappone</c:v>
                </c:pt>
              </c:strCache>
            </c:strRef>
          </c:cat>
          <c:val>
            <c:numRef>
              <c:f>Calcoli!$F$225:$F$230</c:f>
              <c:numCache>
                <c:formatCode>General</c:formatCode>
                <c:ptCount val="6"/>
                <c:pt idx="0">
                  <c:v>2400</c:v>
                </c:pt>
                <c:pt idx="1">
                  <c:v>8200</c:v>
                </c:pt>
                <c:pt idx="2">
                  <c:v>20800</c:v>
                </c:pt>
                <c:pt idx="3">
                  <c:v>1500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3A4664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B4E-4C1E-BE27-E3E576956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t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b"/>
      <c:overlay val="1"/>
      <c:txPr>
        <a:bodyPr/>
        <a:lstStyle/>
        <a:p>
          <a:pPr>
            <a:defRPr sz="900" b="0">
              <a:solidFill>
                <a:srgbClr val="B8C1D3"/>
              </a:solidFill>
              <a:latin typeface="Arial"/>
            </a:defRPr>
          </a:pPr>
          <a:endParaRPr lang="it-IT"/>
        </a:p>
      </c:txPr>
    </c:legend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>
              <a:defRPr sz="1100" b="1">
                <a:solidFill>
                  <a:srgbClr val="EDF1F7"/>
                </a:solidFill>
                <a:latin typeface="Arial"/>
              </a:defRPr>
            </a:pPr>
            <a:r>
              <a:rPr lang="it-IT" sz="1100" b="1">
                <a:solidFill>
                  <a:srgbClr val="EDF1F7"/>
                </a:solidFill>
                <a:latin typeface="Arial"/>
              </a:rPr>
              <a:t>Versamenti sugli obiettivi, mese per mese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Versato</c:v>
          </c:tx>
          <c:spPr>
            <a:solidFill>
              <a:srgbClr val="A78BFA"/>
            </a:solidFill>
            <a:ln>
              <a:solidFill>
                <a:srgbClr val="A78BFA"/>
              </a:solidFill>
              <a:prstDash val="solid"/>
            </a:ln>
          </c:spPr>
          <c:invertIfNegative val="1"/>
          <c:cat>
            <c:strRef>
              <c:f>Calcoli!$D$4:$O$4</c:f>
              <c:strCache>
                <c:ptCount val="12"/>
                <c:pt idx="0">
                  <c:v>Gen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Mag</c:v>
                </c:pt>
                <c:pt idx="5">
                  <c:v>Giu</c:v>
                </c:pt>
                <c:pt idx="6">
                  <c:v>Lug</c:v>
                </c:pt>
                <c:pt idx="7">
                  <c:v>Ago</c:v>
                </c:pt>
                <c:pt idx="8">
                  <c:v>Set</c:v>
                </c:pt>
                <c:pt idx="9">
                  <c:v>Ott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Calcoli!$D$15:$O$15</c:f>
              <c:numCache>
                <c:formatCode>General</c:formatCode>
                <c:ptCount val="12"/>
                <c:pt idx="0">
                  <c:v>800</c:v>
                </c:pt>
                <c:pt idx="1">
                  <c:v>800</c:v>
                </c:pt>
                <c:pt idx="2">
                  <c:v>800</c:v>
                </c:pt>
                <c:pt idx="3">
                  <c:v>800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800</c:v>
                </c:pt>
                <c:pt idx="11">
                  <c:v>800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A78BF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231-4D8F-B70A-12061E76B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26304A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26304A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800" b="0">
                <a:solidFill>
                  <a:srgbClr val="8590A8"/>
                </a:solidFill>
                <a:latin typeface="Arial"/>
              </a:defRPr>
            </a:pPr>
            <a:endParaRPr lang="it-IT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0"/>
    <c:dispBlanksAs val="gap"/>
    <c:showDLblsOverMax val="1"/>
  </c:chart>
  <c:spPr>
    <a:solidFill>
      <a:srgbClr val="151D33"/>
    </a:solidFill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</xdr:colOff>
      <xdr:row>9</xdr:row>
      <xdr:rowOff>0</xdr:rowOff>
    </xdr:from>
    <xdr:ext cx="8324850" cy="3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27</xdr:row>
      <xdr:rowOff>0</xdr:rowOff>
    </xdr:from>
    <xdr:ext cx="2232000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52916</xdr:colOff>
      <xdr:row>26</xdr:row>
      <xdr:rowOff>190499</xdr:rowOff>
    </xdr:from>
    <xdr:ext cx="3439583" cy="2635251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0</xdr:rowOff>
    </xdr:from>
    <xdr:ext cx="1512000" cy="165599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20</xdr:row>
      <xdr:rowOff>0</xdr:rowOff>
    </xdr:from>
    <xdr:ext cx="8791200" cy="273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</xdr:colOff>
      <xdr:row>9</xdr:row>
      <xdr:rowOff>0</xdr:rowOff>
    </xdr:from>
    <xdr:ext cx="8403166" cy="3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27</xdr:row>
      <xdr:rowOff>0</xdr:rowOff>
    </xdr:from>
    <xdr:ext cx="2592000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083200" cy="44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9</xdr:row>
      <xdr:rowOff>0</xdr:rowOff>
    </xdr:from>
    <xdr:ext cx="3450167" cy="2015999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34</xdr:row>
      <xdr:rowOff>0</xdr:rowOff>
    </xdr:from>
    <xdr:ext cx="8791200" cy="2808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2015999" cy="21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9</xdr:row>
      <xdr:rowOff>0</xdr:rowOff>
    </xdr:from>
    <xdr:ext cx="4180417" cy="309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0</xdr:colOff>
      <xdr:row>27</xdr:row>
      <xdr:rowOff>0</xdr:rowOff>
    </xdr:from>
    <xdr:ext cx="10890250" cy="2448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306916</xdr:rowOff>
    </xdr:from>
    <xdr:ext cx="3873500" cy="319616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444500</xdr:colOff>
      <xdr:row>8</xdr:row>
      <xdr:rowOff>306916</xdr:rowOff>
    </xdr:from>
    <xdr:ext cx="4434417" cy="3185583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41600" cy="3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9</xdr:row>
      <xdr:rowOff>0</xdr:rowOff>
    </xdr:from>
    <xdr:ext cx="4169834" cy="3069167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ndofinanziario.com/corsi/educazione-finanziari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5B83D"/>
    <pageSetUpPr fitToPage="1"/>
  </sheetPr>
  <dimension ref="A1:K45"/>
  <sheetViews>
    <sheetView showGridLines="0" tabSelected="1" workbookViewId="0">
      <selection activeCell="H35" sqref="H35"/>
    </sheetView>
  </sheetViews>
  <sheetFormatPr defaultRowHeight="15" x14ac:dyDescent="0.25"/>
  <cols>
    <col min="1" max="1" width="3" customWidth="1"/>
    <col min="2" max="2" width="4" customWidth="1"/>
    <col min="3" max="3" width="34" customWidth="1"/>
    <col min="4" max="4" width="4" customWidth="1"/>
    <col min="5" max="5" width="34" customWidth="1"/>
    <col min="6" max="6" width="4" customWidth="1"/>
    <col min="7" max="7" width="34" customWidth="1"/>
    <col min="8" max="8" width="3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.950000000000003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4" t="s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1:11" ht="21.95" customHeight="1" x14ac:dyDescent="0.25">
      <c r="A6" s="1"/>
      <c r="B6" s="5" t="s">
        <v>3</v>
      </c>
      <c r="C6" s="85" t="s">
        <v>4</v>
      </c>
      <c r="D6" s="83"/>
      <c r="E6" s="83"/>
      <c r="F6" s="83"/>
      <c r="G6" s="83"/>
      <c r="H6" s="1"/>
      <c r="I6" s="1"/>
      <c r="J6" s="1"/>
      <c r="K6" s="1"/>
    </row>
    <row r="7" spans="1:11" ht="30" customHeight="1" x14ac:dyDescent="0.25">
      <c r="A7" s="1"/>
      <c r="B7" s="1"/>
      <c r="C7" s="84" t="s">
        <v>5</v>
      </c>
      <c r="D7" s="83"/>
      <c r="E7" s="83"/>
      <c r="F7" s="83"/>
      <c r="G7" s="83"/>
      <c r="H7" s="1"/>
      <c r="I7" s="1"/>
      <c r="J7" s="1"/>
      <c r="K7" s="1"/>
    </row>
    <row r="8" spans="1:11" ht="8.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.95" customHeight="1" x14ac:dyDescent="0.25">
      <c r="A9" s="1"/>
      <c r="B9" s="5" t="s">
        <v>6</v>
      </c>
      <c r="C9" s="85" t="s">
        <v>7</v>
      </c>
      <c r="D9" s="83"/>
      <c r="E9" s="83"/>
      <c r="F9" s="83"/>
      <c r="G9" s="83"/>
      <c r="H9" s="1"/>
      <c r="I9" s="1"/>
      <c r="J9" s="1"/>
      <c r="K9" s="1"/>
    </row>
    <row r="10" spans="1:11" ht="30" customHeight="1" x14ac:dyDescent="0.25">
      <c r="A10" s="1"/>
      <c r="B10" s="1"/>
      <c r="C10" s="84" t="s">
        <v>8</v>
      </c>
      <c r="D10" s="83"/>
      <c r="E10" s="83"/>
      <c r="F10" s="83"/>
      <c r="G10" s="83"/>
      <c r="H10" s="1"/>
      <c r="I10" s="1"/>
      <c r="J10" s="1"/>
      <c r="K10" s="1"/>
    </row>
    <row r="11" spans="1:11" ht="8.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.95" customHeight="1" x14ac:dyDescent="0.25">
      <c r="A12" s="1"/>
      <c r="B12" s="5" t="s">
        <v>9</v>
      </c>
      <c r="C12" s="85" t="s">
        <v>10</v>
      </c>
      <c r="D12" s="83"/>
      <c r="E12" s="83"/>
      <c r="F12" s="83"/>
      <c r="G12" s="83"/>
      <c r="H12" s="1"/>
      <c r="I12" s="1"/>
      <c r="J12" s="1"/>
      <c r="K12" s="1"/>
    </row>
    <row r="13" spans="1:11" ht="30" customHeight="1" x14ac:dyDescent="0.25">
      <c r="A13" s="1"/>
      <c r="B13" s="1"/>
      <c r="C13" s="84" t="s">
        <v>11</v>
      </c>
      <c r="D13" s="83"/>
      <c r="E13" s="83"/>
      <c r="F13" s="83"/>
      <c r="G13" s="83"/>
      <c r="H13" s="1"/>
      <c r="I13" s="1"/>
      <c r="J13" s="1"/>
      <c r="K13" s="1"/>
    </row>
    <row r="14" spans="1:11" ht="8.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.95" customHeight="1" x14ac:dyDescent="0.25">
      <c r="A15" s="1"/>
      <c r="B15" s="5" t="s">
        <v>12</v>
      </c>
      <c r="C15" s="85" t="s">
        <v>13</v>
      </c>
      <c r="D15" s="83"/>
      <c r="E15" s="83"/>
      <c r="F15" s="83"/>
      <c r="G15" s="83"/>
      <c r="H15" s="1"/>
      <c r="I15" s="1"/>
      <c r="J15" s="1"/>
      <c r="K15" s="1"/>
    </row>
    <row r="16" spans="1:11" ht="30" customHeight="1" x14ac:dyDescent="0.25">
      <c r="A16" s="1"/>
      <c r="B16" s="1"/>
      <c r="C16" s="84" t="s">
        <v>14</v>
      </c>
      <c r="D16" s="83"/>
      <c r="E16" s="83"/>
      <c r="F16" s="83"/>
      <c r="G16" s="83"/>
      <c r="H16" s="1"/>
      <c r="I16" s="1"/>
      <c r="J16" s="1"/>
      <c r="K16" s="1"/>
    </row>
    <row r="17" spans="1:11" ht="8.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4" t="s">
        <v>15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27.95" customHeight="1" x14ac:dyDescent="0.25">
      <c r="A20" s="1"/>
      <c r="B20" s="1"/>
      <c r="C20" s="7" t="s">
        <v>16</v>
      </c>
      <c r="D20" s="1"/>
      <c r="E20" s="7" t="s">
        <v>17</v>
      </c>
      <c r="F20" s="1"/>
      <c r="G20" s="7" t="s">
        <v>18</v>
      </c>
      <c r="H20" s="1"/>
      <c r="I20" s="1"/>
      <c r="J20" s="1"/>
      <c r="K20" s="1"/>
    </row>
    <row r="21" spans="1:11" ht="8.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7.95" customHeight="1" x14ac:dyDescent="0.25">
      <c r="A22" s="1"/>
      <c r="B22" s="1"/>
      <c r="C22" s="7" t="s">
        <v>19</v>
      </c>
      <c r="D22" s="1"/>
      <c r="E22" s="7" t="s">
        <v>20</v>
      </c>
      <c r="F22" s="1"/>
      <c r="G22" s="7" t="s">
        <v>21</v>
      </c>
      <c r="H22" s="1"/>
      <c r="I22" s="1"/>
      <c r="J22" s="1"/>
      <c r="K22" s="1"/>
    </row>
    <row r="23" spans="1:11" ht="8.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7.95" customHeight="1" x14ac:dyDescent="0.25">
      <c r="A24" s="1"/>
      <c r="B24" s="1"/>
      <c r="C24" s="7" t="s">
        <v>22</v>
      </c>
      <c r="D24" s="1"/>
      <c r="E24" s="7" t="s">
        <v>23</v>
      </c>
      <c r="F24" s="1"/>
      <c r="G24" s="7" t="s">
        <v>24</v>
      </c>
      <c r="H24" s="1"/>
      <c r="I24" s="1"/>
      <c r="J24" s="1"/>
      <c r="K24" s="1"/>
    </row>
    <row r="25" spans="1:11" ht="8.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4" t="s">
        <v>25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 ht="30" customHeight="1" x14ac:dyDescent="0.25">
      <c r="A28" s="1"/>
      <c r="B28" s="1"/>
      <c r="C28" s="82" t="s">
        <v>26</v>
      </c>
      <c r="D28" s="83"/>
      <c r="E28" s="83"/>
      <c r="F28" s="83"/>
      <c r="G28" s="83"/>
      <c r="H28" s="1"/>
      <c r="I28" s="1"/>
      <c r="J28" s="1"/>
      <c r="K28" s="1"/>
    </row>
    <row r="29" spans="1:11" ht="30" customHeight="1" x14ac:dyDescent="0.25">
      <c r="A29" s="1"/>
      <c r="B29" s="1"/>
      <c r="C29" s="82" t="s">
        <v>27</v>
      </c>
      <c r="D29" s="83"/>
      <c r="E29" s="83"/>
      <c r="F29" s="83"/>
      <c r="G29" s="83"/>
      <c r="H29" s="1"/>
      <c r="I29" s="1"/>
      <c r="J29" s="1"/>
      <c r="K29" s="1"/>
    </row>
    <row r="30" spans="1:11" ht="30" customHeight="1" x14ac:dyDescent="0.25">
      <c r="A30" s="1"/>
      <c r="B30" s="1"/>
      <c r="C30" s="82" t="s">
        <v>28</v>
      </c>
      <c r="D30" s="83"/>
      <c r="E30" s="83"/>
      <c r="F30" s="83"/>
      <c r="G30" s="83"/>
      <c r="H30" s="1"/>
      <c r="I30" s="1"/>
      <c r="J30" s="1"/>
      <c r="K30" s="1"/>
    </row>
    <row r="31" spans="1:11" ht="30" customHeight="1" x14ac:dyDescent="0.25">
      <c r="A31" s="1"/>
      <c r="B31" s="1"/>
      <c r="C31" s="82" t="s">
        <v>29</v>
      </c>
      <c r="D31" s="83"/>
      <c r="E31" s="83"/>
      <c r="F31" s="83"/>
      <c r="G31" s="83"/>
      <c r="H31" s="1"/>
      <c r="I31" s="1"/>
      <c r="J31" s="1"/>
      <c r="K31" s="1"/>
    </row>
    <row r="32" spans="1:11" ht="30" customHeight="1" x14ac:dyDescent="0.25">
      <c r="A32" s="1"/>
      <c r="B32" s="1"/>
      <c r="C32" s="82" t="s">
        <v>30</v>
      </c>
      <c r="D32" s="83"/>
      <c r="E32" s="83"/>
      <c r="F32" s="83"/>
      <c r="G32" s="83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8" t="s">
        <v>31</v>
      </c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13" t="s">
        <v>382</v>
      </c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mergeCells count="13">
    <mergeCell ref="C32:G32"/>
    <mergeCell ref="C15:G15"/>
    <mergeCell ref="C28:G28"/>
    <mergeCell ref="C31:G31"/>
    <mergeCell ref="C13:G13"/>
    <mergeCell ref="C29:G29"/>
    <mergeCell ref="C7:G7"/>
    <mergeCell ref="C30:G30"/>
    <mergeCell ref="C12:G12"/>
    <mergeCell ref="C6:G6"/>
    <mergeCell ref="C10:G10"/>
    <mergeCell ref="C16:G16"/>
    <mergeCell ref="C9:G9"/>
  </mergeCells>
  <hyperlinks>
    <hyperlink ref="C20" location="'Dashboard'!A1" display="  🏠   Dashboard" xr:uid="{00000000-0004-0000-0000-000000000000}"/>
    <hyperlink ref="E20" location="'Budgeting'!A1" display="  💰   Budgeting" xr:uid="{00000000-0004-0000-0000-000001000000}"/>
    <hyperlink ref="G20" location="'Entrate'!A1" display="  📈   Entrate" xr:uid="{00000000-0004-0000-0000-000002000000}"/>
    <hyperlink ref="C22" location="'Spese'!A1" display="  📉   Spese" xr:uid="{00000000-0004-0000-0000-000003000000}"/>
    <hyperlink ref="E22" location="'Investimenti'!A1" display="  💼   Investimenti" xr:uid="{00000000-0004-0000-0000-000004000000}"/>
    <hyperlink ref="G22" location="'Debiti'!A1" display="  🏦   Debiti" xr:uid="{00000000-0004-0000-0000-000005000000}"/>
    <hyperlink ref="C24" location="'Obiettivi'!A1" display="  🎯   Obiettivi" xr:uid="{00000000-0004-0000-0000-000006000000}"/>
    <hyperlink ref="E24" location="'Movimenti'!A1" display="  ✎   Movimenti" xr:uid="{00000000-0004-0000-0000-000007000000}"/>
    <hyperlink ref="G24" location="'Impostazioni'!A1" display="  ✎   Impostazioni" xr:uid="{00000000-0004-0000-0000-000008000000}"/>
    <hyperlink ref="C34" r:id="rId1" xr:uid="{00000000-0004-0000-0000-00000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747B8"/>
    <pageSetUpPr fitToPage="1"/>
  </sheetPr>
  <dimension ref="A1:AZ64"/>
  <sheetViews>
    <sheetView showGridLines="0" zoomScale="90" zoomScaleNormal="90" workbookViewId="0">
      <pane ySplit="3" topLeftCell="A4" activePane="bottomLeft" state="frozen"/>
      <selection pane="bottomLeft" activeCell="K43" sqref="K43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1" width="13" hidden="1" customWidth="1" outlineLevel="1"/>
    <col min="52" max="52" width="77.5703125" customWidth="1" outlineLevel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96" t="s">
        <v>44</v>
      </c>
      <c r="R2" s="83"/>
      <c r="S2" s="83"/>
      <c r="T2" s="1"/>
      <c r="U2">
        <f>Calcoli!$C$46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2" t="s">
        <v>46</v>
      </c>
      <c r="C4" s="1"/>
      <c r="D4" s="94" t="str">
        <f>"Dashboard  ·  "&amp;Calcoli!$F$46</f>
        <v>Dashboard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3" t="s">
        <v>48</v>
      </c>
      <c r="C5" s="1"/>
      <c r="D5" s="97" t="str">
        <f>IF(Calcoli!$B$41=0,"⚠  Non ci sono ancora dati: inizia dal foglio Movimenti.",IF(Calcoli!$C$46&gt;Calcoli!$B$41,"⚠  Per "&amp;LOWER(INDEX(Calcoli!$L$46:$L$57,Calcoli!$C$46))&amp;"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INDEX(Calcoli!$C$17:$O$17,Calcoli!$E$46+1)</f>
        <v>9692.03</v>
      </c>
      <c r="R5" s="83"/>
      <c r="S5" s="83"/>
      <c r="T5" s="1"/>
    </row>
    <row r="6" spans="1:21" ht="24" customHeight="1" x14ac:dyDescent="0.25">
      <c r="A6" s="1"/>
      <c r="B6" s="13" t="s">
        <v>49</v>
      </c>
      <c r="C6" s="1"/>
      <c r="D6" s="87" t="s">
        <v>50</v>
      </c>
      <c r="E6" s="88"/>
      <c r="F6" s="89"/>
      <c r="G6" s="87" t="s">
        <v>51</v>
      </c>
      <c r="H6" s="88"/>
      <c r="I6" s="89"/>
      <c r="J6" s="87" t="s">
        <v>52</v>
      </c>
      <c r="K6" s="88"/>
      <c r="L6" s="89"/>
      <c r="M6" s="87" t="s">
        <v>53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3" t="s">
        <v>54</v>
      </c>
      <c r="C7" s="1"/>
      <c r="D7" s="92">
        <f>INDEX(Calcoli!$D$7:$P$7,Calcoli!$D$46)</f>
        <v>55970</v>
      </c>
      <c r="E7" s="88"/>
      <c r="F7" s="89"/>
      <c r="G7" s="92">
        <f>INDEX(Calcoli!$D$10:$P$10,Calcoli!$D$46)</f>
        <v>37177.97</v>
      </c>
      <c r="H7" s="88"/>
      <c r="I7" s="89"/>
      <c r="J7" s="92">
        <f>INDEX(Calcoli!$D$11:$P$11,Calcoli!$D$46)</f>
        <v>18792.03</v>
      </c>
      <c r="K7" s="88"/>
      <c r="L7" s="89"/>
      <c r="M7" s="92">
        <f>INDEX(Calcoli!$C$36:$O$36,Calcoli!$E$46+1)</f>
        <v>178336.97</v>
      </c>
      <c r="N7" s="88"/>
      <c r="O7" s="89"/>
      <c r="P7" s="1"/>
      <c r="Q7" s="98" t="str">
        <f>Calcoli!$G$46</f>
        <v>a fine dicembre 2026</v>
      </c>
      <c r="R7" s="83"/>
      <c r="S7" s="83"/>
      <c r="T7" s="1"/>
    </row>
    <row r="8" spans="1:21" ht="24" customHeight="1" x14ac:dyDescent="0.25">
      <c r="A8" s="1"/>
      <c r="B8" s="13" t="s">
        <v>55</v>
      </c>
      <c r="C8" s="1"/>
      <c r="D8" s="14"/>
      <c r="E8" s="15"/>
      <c r="F8" s="16"/>
      <c r="G8" s="14"/>
      <c r="H8" s="15"/>
      <c r="I8" s="16"/>
      <c r="J8" s="95" t="str">
        <f>IF(INDEX(Calcoli!$D$12:$P$12,Calcoli!$D$46)="","","Tasso di risparmio "&amp;TEXT(INDEX(Calcoli!$D$12:$P$12,Calcoli!$D$46),"0%"))</f>
        <v>Tasso di risparmio 34%</v>
      </c>
      <c r="K8" s="88"/>
      <c r="L8" s="89"/>
      <c r="M8" s="95" t="str">
        <f>Calcoli!$G$46</f>
        <v>a fine dicembre 2026</v>
      </c>
      <c r="N8" s="88"/>
      <c r="O8" s="89"/>
      <c r="P8" s="1"/>
      <c r="Q8" s="17"/>
      <c r="R8" s="17"/>
      <c r="S8" s="17"/>
      <c r="T8" s="1"/>
    </row>
    <row r="9" spans="1:21" ht="24" customHeight="1" x14ac:dyDescent="0.25">
      <c r="A9" s="1"/>
      <c r="B9" s="13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3" t="s">
        <v>57</v>
      </c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1.95" customHeight="1" x14ac:dyDescent="0.25">
      <c r="A11" s="1"/>
      <c r="B11" s="17"/>
      <c r="C11" s="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IF(INDEX(Calcoli!$D$19:$P$19,Calcoli!$D$46)=0,"",INDEX(Calcoli!$D$10:$P$10,Calcoli!$D$46)/INDEX(Calcoli!$D$19:$P$19,Calcoli!$D$46))</f>
        <v>0.95328128205128204</v>
      </c>
      <c r="T11" s="1"/>
    </row>
    <row r="12" spans="1:21" ht="21.95" customHeight="1" x14ac:dyDescent="0.25">
      <c r="A12" s="1"/>
      <c r="B12" s="19" t="s">
        <v>59</v>
      </c>
      <c r="C12" s="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INDEX(Calcoli!$D$7:$P$7,Calcoli!$D$46)</f>
        <v>55970</v>
      </c>
      <c r="T12" s="1"/>
    </row>
    <row r="13" spans="1:21" ht="21.95" customHeight="1" x14ac:dyDescent="0.25">
      <c r="A13" s="1"/>
      <c r="B13" s="21" t="s">
        <v>61</v>
      </c>
      <c r="C13" s="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"/>
      <c r="Q13" s="86" t="s">
        <v>62</v>
      </c>
      <c r="R13" s="83"/>
      <c r="S13" s="20">
        <f>INDEX(Calcoli!$D$10:$P$10,Calcoli!$D$46)</f>
        <v>37177.97</v>
      </c>
      <c r="T13" s="1"/>
    </row>
    <row r="14" spans="1:21" ht="21.95" customHeight="1" x14ac:dyDescent="0.25">
      <c r="A14" s="1"/>
      <c r="B14" s="21" t="s">
        <v>63</v>
      </c>
      <c r="C14" s="1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"/>
      <c r="Q14" s="86" t="s">
        <v>64</v>
      </c>
      <c r="R14" s="83"/>
      <c r="S14" s="20">
        <f>INDEX(Calcoli!$C$27:$O$27,Calcoli!$E$46+1)</f>
        <v>51640</v>
      </c>
      <c r="T14" s="1"/>
    </row>
    <row r="15" spans="1:21" ht="21.95" customHeight="1" x14ac:dyDescent="0.25">
      <c r="A15" s="1"/>
      <c r="B15" s="21" t="s">
        <v>65</v>
      </c>
      <c r="C15" s="1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"/>
      <c r="Q15" s="86" t="s">
        <v>66</v>
      </c>
      <c r="R15" s="83"/>
      <c r="S15" s="20">
        <f>INDEX(Calcoli!$C$32:$O$32,Calcoli!$E$46+1)</f>
        <v>153095.06000000003</v>
      </c>
      <c r="T15" s="1"/>
    </row>
    <row r="16" spans="1:21" ht="21.95" customHeight="1" x14ac:dyDescent="0.25">
      <c r="A16" s="1"/>
      <c r="B16" s="21" t="s">
        <v>67</v>
      </c>
      <c r="C16" s="1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INDEX(Calcoli!$C$34:$O$34,Calcoli!$E$46+1)</f>
        <v>25100</v>
      </c>
      <c r="T16" s="1"/>
    </row>
    <row r="17" spans="1:20" ht="21.95" customHeight="1" x14ac:dyDescent="0.25">
      <c r="A17" s="1"/>
      <c r="B17" s="21" t="s">
        <v>69</v>
      </c>
      <c r="C17" s="1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INDEX(Calcoli!$C$36:$O$36,Calcoli!$E$46+1)</f>
        <v>178336.97</v>
      </c>
      <c r="T17" s="1"/>
    </row>
    <row r="18" spans="1:20" x14ac:dyDescent="0.25">
      <c r="A18" s="1"/>
      <c r="B18" s="21" t="s">
        <v>71</v>
      </c>
      <c r="C18" s="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"/>
      <c r="Q18" s="90" t="str">
        <f>"Entrate e spese: "&amp;LOWER(Calcoli!$F$46)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"/>
      <c r="Q19" s="90" t="str">
        <f>"Il resto: "&amp;Calcoli!$G$46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"/>
      <c r="Q20" s="1"/>
      <c r="R20" s="1"/>
      <c r="S20" s="1"/>
      <c r="T20" s="1"/>
    </row>
    <row r="21" spans="1:20" x14ac:dyDescent="0.25">
      <c r="A21" s="1"/>
      <c r="B21" s="17"/>
      <c r="C21" s="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"/>
      <c r="Q21" s="1"/>
      <c r="R21" s="1"/>
      <c r="S21" s="1"/>
      <c r="T21" s="1"/>
    </row>
    <row r="22" spans="1:20" x14ac:dyDescent="0.25">
      <c r="A22" s="1"/>
      <c r="B22" s="17"/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"/>
      <c r="Q22" s="1"/>
      <c r="R22" s="1"/>
      <c r="S22" s="1"/>
      <c r="T22" s="1"/>
    </row>
    <row r="23" spans="1:20" x14ac:dyDescent="0.25">
      <c r="A23" s="1"/>
      <c r="B23" s="22" t="s">
        <v>72</v>
      </c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x14ac:dyDescent="0.25">
      <c r="A24" s="1"/>
      <c r="B24" s="17"/>
      <c r="C24" s="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"/>
      <c r="Q30" s="1"/>
      <c r="R30" s="1"/>
      <c r="S30" s="1"/>
      <c r="T30" s="1"/>
    </row>
    <row r="31" spans="1:20" ht="20.100000000000001" customHeight="1" x14ac:dyDescent="0.25">
      <c r="A31" s="1"/>
      <c r="B31" s="1"/>
      <c r="C31" s="1"/>
      <c r="D31" s="17"/>
      <c r="E31" s="17"/>
      <c r="F31" s="17"/>
      <c r="G31" s="23" t="str">
        <f>IF(Calcoli!$A$60="","","●")</f>
        <v>●</v>
      </c>
      <c r="H31" s="86" t="str">
        <f>Calcoli!$A$60&amp;""</f>
        <v>Spese fisse</v>
      </c>
      <c r="I31" s="83"/>
      <c r="J31" s="20">
        <f>Calcoli!$B$60</f>
        <v>20504</v>
      </c>
      <c r="K31" s="17"/>
      <c r="L31" s="17"/>
      <c r="M31" s="17"/>
      <c r="N31" s="17"/>
      <c r="O31" s="17"/>
      <c r="P31" s="1"/>
      <c r="Q31" s="1"/>
      <c r="R31" s="1"/>
      <c r="S31" s="1"/>
      <c r="T31" s="1"/>
    </row>
    <row r="32" spans="1:20" ht="20.100000000000001" customHeight="1" x14ac:dyDescent="0.25">
      <c r="A32" s="1"/>
      <c r="B32" s="1"/>
      <c r="C32" s="1"/>
      <c r="D32" s="17"/>
      <c r="E32" s="17"/>
      <c r="F32" s="17"/>
      <c r="G32" s="24" t="str">
        <f>IF(Calcoli!$A$61="","","●")</f>
        <v>●</v>
      </c>
      <c r="H32" s="86" t="str">
        <f>Calcoli!$A$61&amp;""</f>
        <v>Spese variabili</v>
      </c>
      <c r="I32" s="83"/>
      <c r="J32" s="20">
        <f>Calcoli!$B$61</f>
        <v>16673.97</v>
      </c>
      <c r="K32" s="17"/>
      <c r="L32" s="17"/>
      <c r="M32" s="17"/>
      <c r="N32" s="17"/>
      <c r="O32" s="17"/>
      <c r="P32" s="1"/>
      <c r="Q32" s="1"/>
      <c r="R32" s="1"/>
      <c r="S32" s="1"/>
      <c r="T32" s="1"/>
    </row>
    <row r="33" spans="1:20" ht="20.100000000000001" customHeight="1" x14ac:dyDescent="0.25">
      <c r="A33" s="1"/>
      <c r="B33" s="1"/>
      <c r="C33" s="1"/>
      <c r="D33" s="17"/>
      <c r="E33" s="17"/>
      <c r="F33" s="17"/>
      <c r="G33" s="25" t="str">
        <f>IF(Calcoli!$A$62="","","●")</f>
        <v>●</v>
      </c>
      <c r="H33" s="86" t="str">
        <f>Calcoli!$A$62&amp;""</f>
        <v>Investimenti</v>
      </c>
      <c r="I33" s="83"/>
      <c r="J33" s="20">
        <f>Calcoli!$B$62</f>
        <v>6000</v>
      </c>
      <c r="K33" s="17"/>
      <c r="L33" s="17"/>
      <c r="M33" s="17"/>
      <c r="N33" s="17"/>
      <c r="O33" s="17"/>
      <c r="P33" s="1"/>
      <c r="Q33" s="1"/>
      <c r="R33" s="1"/>
      <c r="S33" s="1"/>
      <c r="T33" s="1"/>
    </row>
    <row r="34" spans="1:20" ht="20.100000000000001" customHeight="1" x14ac:dyDescent="0.25">
      <c r="A34" s="1"/>
      <c r="B34" s="1"/>
      <c r="C34" s="1"/>
      <c r="D34" s="17"/>
      <c r="E34" s="17"/>
      <c r="F34" s="17"/>
      <c r="G34" s="26" t="str">
        <f>IF(Calcoli!$A$63="","","●")</f>
        <v>●</v>
      </c>
      <c r="H34" s="86" t="str">
        <f>Calcoli!$A$63&amp;""</f>
        <v>Obiettivi</v>
      </c>
      <c r="I34" s="83"/>
      <c r="J34" s="20">
        <f>Calcoli!$B$63</f>
        <v>9600</v>
      </c>
      <c r="K34" s="17"/>
      <c r="L34" s="17"/>
      <c r="M34" s="17"/>
      <c r="N34" s="17"/>
      <c r="O34" s="17"/>
      <c r="P34" s="1"/>
      <c r="Q34" s="1"/>
      <c r="R34" s="1"/>
      <c r="S34" s="1"/>
      <c r="T34" s="1"/>
    </row>
    <row r="35" spans="1:20" ht="20.100000000000001" customHeight="1" x14ac:dyDescent="0.25">
      <c r="A35" s="1"/>
      <c r="B35" s="1"/>
      <c r="C35" s="1"/>
      <c r="D35" s="17"/>
      <c r="E35" s="17"/>
      <c r="F35" s="17"/>
      <c r="G35" s="27" t="str">
        <f>IF(Calcoli!$A$64="","","●")</f>
        <v>●</v>
      </c>
      <c r="H35" s="86" t="str">
        <f>Calcoli!$A$64&amp;""</f>
        <v>Resta sul conto</v>
      </c>
      <c r="I35" s="83"/>
      <c r="J35" s="20">
        <f>Calcoli!$B$64</f>
        <v>3192.03</v>
      </c>
      <c r="K35" s="17"/>
      <c r="L35" s="17"/>
      <c r="M35" s="17"/>
      <c r="N35" s="17"/>
      <c r="O35" s="17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7"/>
      <c r="E37" s="17"/>
      <c r="F37" s="17"/>
      <c r="G37" s="17"/>
      <c r="H37" s="28" t="s">
        <v>73</v>
      </c>
      <c r="I37" s="17"/>
      <c r="J37" s="17"/>
      <c r="K37" s="17"/>
      <c r="L37" s="17"/>
      <c r="M37" s="17"/>
      <c r="N37" s="17"/>
      <c r="O37" s="17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31">
    <mergeCell ref="Q2:S2"/>
    <mergeCell ref="Q15:R15"/>
    <mergeCell ref="H32:I32"/>
    <mergeCell ref="D5:O5"/>
    <mergeCell ref="J8:L8"/>
    <mergeCell ref="Q7:S7"/>
    <mergeCell ref="Q3:S3"/>
    <mergeCell ref="Q17:R17"/>
    <mergeCell ref="Q11:R11"/>
    <mergeCell ref="Q18:S18"/>
    <mergeCell ref="G7:I7"/>
    <mergeCell ref="D6:F6"/>
    <mergeCell ref="Q4:S4"/>
    <mergeCell ref="M7:O7"/>
    <mergeCell ref="H31:I31"/>
    <mergeCell ref="D7:F7"/>
    <mergeCell ref="M6:O6"/>
    <mergeCell ref="J7:L7"/>
    <mergeCell ref="Q5:S6"/>
    <mergeCell ref="Q14:R14"/>
    <mergeCell ref="D4:O4"/>
    <mergeCell ref="M8:O8"/>
    <mergeCell ref="Q13:R13"/>
    <mergeCell ref="Q16:R16"/>
    <mergeCell ref="J6:L6"/>
    <mergeCell ref="H35:I35"/>
    <mergeCell ref="Q19:S19"/>
    <mergeCell ref="G6:I6"/>
    <mergeCell ref="Q12:R12"/>
    <mergeCell ref="H34:I34"/>
    <mergeCell ref="H33:I33"/>
  </mergeCells>
  <conditionalFormatting sqref="D2:O2">
    <cfRule type="expression" dxfId="21" priority="1">
      <formula>D$1=$U$2</formula>
    </cfRule>
    <cfRule type="expression" dxfId="20" priority="2">
      <formula>$U$2=0</formula>
    </cfRule>
  </conditionalFormatting>
  <hyperlinks>
    <hyperlink ref="B4" location="'Dashboard'!A1" display="   🏠   Dashboard" xr:uid="{00000000-0004-0000-0100-000000000000}"/>
    <hyperlink ref="B5" location="'Budgeting'!A1" display="   💰   Budgeting" xr:uid="{00000000-0004-0000-0100-000001000000}"/>
    <hyperlink ref="B6" location="'Entrate'!A1" display="   📈   Entrate" xr:uid="{00000000-0004-0000-0100-000002000000}"/>
    <hyperlink ref="B7" location="'Spese'!A1" display="   📉   Spese" xr:uid="{00000000-0004-0000-0100-000003000000}"/>
    <hyperlink ref="B8" location="'Investimenti'!A1" display="   💼   Investimenti" xr:uid="{00000000-0004-0000-0100-000004000000}"/>
    <hyperlink ref="B9" location="'Debiti'!A1" display="   🏦   Debiti" xr:uid="{00000000-0004-0000-0100-000005000000}"/>
    <hyperlink ref="B10" location="'Obiettivi'!A1" display="   🎯   Obiettivi" xr:uid="{00000000-0004-0000-0100-000006000000}"/>
    <hyperlink ref="Q11" location="'Budgeting'!A1" display="💰  Budget usato" xr:uid="{00000000-0004-0000-0100-000007000000}"/>
    <hyperlink ref="Q12" location="'Entrate'!A1" display="📈  Entrate" xr:uid="{00000000-0004-0000-0100-000008000000}"/>
    <hyperlink ref="B13" location="'Movimenti'!A1" display="   ✎  Movimenti" xr:uid="{00000000-0004-0000-0100-000009000000}"/>
    <hyperlink ref="Q13" location="'Spese'!A1" display="📉  Spese" xr:uid="{00000000-0004-0000-0100-00000A000000}"/>
    <hyperlink ref="B14" location="'Impostazioni'!A1" display="   ⚙  Impostazioni" xr:uid="{00000000-0004-0000-0100-00000B000000}"/>
    <hyperlink ref="Q14" location="'Investimenti'!A1" display="💼  Investimenti" xr:uid="{00000000-0004-0000-0100-00000C000000}"/>
    <hyperlink ref="B15" location="'Dati investimenti'!A1" display="   ▸  Investimenti" xr:uid="{00000000-0004-0000-0100-00000D000000}"/>
    <hyperlink ref="Q15" location="'Debiti'!A1" display="🏦  Debiti" xr:uid="{00000000-0004-0000-0100-00000E000000}"/>
    <hyperlink ref="B16" location="'Dati debiti'!A1" display="   ▸  Debiti" xr:uid="{00000000-0004-0000-0100-00000F000000}"/>
    <hyperlink ref="Q16" location="'Obiettivi'!A1" display="🎯  Obiettivi" xr:uid="{00000000-0004-0000-0100-000010000000}"/>
    <hyperlink ref="B17" location="'Dati obiettivi'!A1" display="   ▸  Obiettivi" xr:uid="{00000000-0004-0000-0100-000011000000}"/>
    <hyperlink ref="Q17" location="'Dashboard'!A1" display="🧮  Patrimonio netto" xr:uid="{00000000-0004-0000-0100-000012000000}"/>
    <hyperlink ref="B18" location="'Inizia qui'!A1" display="   ?  Guida" xr:uid="{00000000-0004-0000-01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1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747B8"/>
    <pageSetUpPr fitToPage="1"/>
  </sheetPr>
  <dimension ref="A1:BA67"/>
  <sheetViews>
    <sheetView showGridLines="0" zoomScale="90" workbookViewId="0">
      <pane ySplit="3" topLeftCell="A4" activePane="bottomLeft" state="frozen"/>
      <selection pane="bottomLeft" activeCell="B4" sqref="B4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2" width="13" hidden="1" customWidth="1" outlineLevel="1"/>
    <col min="53" max="53" width="9.140625" collapsed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96" t="s">
        <v>44</v>
      </c>
      <c r="R2" s="83"/>
      <c r="S2" s="83"/>
      <c r="T2" s="1"/>
      <c r="U2">
        <f>Calcoli!$C$47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3" t="s">
        <v>46</v>
      </c>
      <c r="C4" s="1"/>
      <c r="D4" s="94" t="str">
        <f>"Budgeting  ·  "&amp;Calcoli!$F$47</f>
        <v>Budgeting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2" t="s">
        <v>48</v>
      </c>
      <c r="C5" s="1"/>
      <c r="D5" s="97" t="str">
        <f>IF(Calcoli!$B$41=0,"⚠  Non ci sono ancora dati: inizia dal foglio Movimenti.",IF(Calcoli!$C$47&gt;Calcoli!$B$41,"⚠  Per "&amp;LOWER(INDEX(Calcoli!$L$46:$L$57,Calcoli!$C$47))&amp;"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INDEX(Calcoli!$C$17:$O$17,Calcoli!$E$47+1)</f>
        <v>9692.03</v>
      </c>
      <c r="R5" s="83"/>
      <c r="S5" s="83"/>
      <c r="T5" s="1"/>
    </row>
    <row r="6" spans="1:21" ht="24" customHeight="1" x14ac:dyDescent="0.25">
      <c r="A6" s="1"/>
      <c r="B6" s="13" t="s">
        <v>49</v>
      </c>
      <c r="C6" s="1"/>
      <c r="D6" s="87" t="s">
        <v>74</v>
      </c>
      <c r="E6" s="88"/>
      <c r="F6" s="89"/>
      <c r="G6" s="87" t="s">
        <v>75</v>
      </c>
      <c r="H6" s="88"/>
      <c r="I6" s="89"/>
      <c r="J6" s="87" t="s">
        <v>76</v>
      </c>
      <c r="K6" s="88"/>
      <c r="L6" s="89"/>
      <c r="M6" s="87" t="s">
        <v>77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3" t="s">
        <v>54</v>
      </c>
      <c r="C7" s="1"/>
      <c r="D7" s="92">
        <f>INDEX(Calcoli!$D$19:$P$19,Calcoli!$D$47)</f>
        <v>39000</v>
      </c>
      <c r="E7" s="88"/>
      <c r="F7" s="89"/>
      <c r="G7" s="92">
        <f>INDEX(Calcoli!$D$10:$P$10,Calcoli!$D$47)</f>
        <v>37177.97</v>
      </c>
      <c r="H7" s="88"/>
      <c r="I7" s="89"/>
      <c r="J7" s="92">
        <f>INDEX(Calcoli!$D$19:$P$19,Calcoli!$D$47)-INDEX(Calcoli!$D$10:$P$10,Calcoli!$D$47)</f>
        <v>1822.0299999999988</v>
      </c>
      <c r="K7" s="88"/>
      <c r="L7" s="89"/>
      <c r="M7" s="105">
        <f>IF(INDEX(Calcoli!$D$19:$P$19,Calcoli!$D$47)=0,"",INDEX(Calcoli!$D$10:$P$10,Calcoli!$D$47)/INDEX(Calcoli!$D$19:$P$19,Calcoli!$D$47))</f>
        <v>0.95328128205128204</v>
      </c>
      <c r="N7" s="88"/>
      <c r="O7" s="89"/>
      <c r="P7" s="1"/>
      <c r="Q7" s="98" t="str">
        <f>Calcoli!$G$47</f>
        <v>a fine dicembre 2026</v>
      </c>
      <c r="R7" s="83"/>
      <c r="S7" s="83"/>
      <c r="T7" s="1"/>
    </row>
    <row r="8" spans="1:21" ht="24" customHeight="1" x14ac:dyDescent="0.25">
      <c r="A8" s="1"/>
      <c r="B8" s="13" t="s">
        <v>55</v>
      </c>
      <c r="C8" s="1"/>
      <c r="D8" s="14"/>
      <c r="E8" s="15"/>
      <c r="F8" s="16"/>
      <c r="G8" s="14"/>
      <c r="H8" s="15"/>
      <c r="I8" s="16"/>
      <c r="J8" s="14"/>
      <c r="K8" s="15"/>
      <c r="L8" s="16"/>
      <c r="M8" s="14"/>
      <c r="N8" s="15"/>
      <c r="O8" s="16"/>
      <c r="P8" s="1"/>
      <c r="Q8" s="17"/>
      <c r="R8" s="17"/>
      <c r="S8" s="17"/>
      <c r="T8" s="1"/>
    </row>
    <row r="9" spans="1:21" ht="24" customHeight="1" x14ac:dyDescent="0.25">
      <c r="A9" s="1"/>
      <c r="B9" s="13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3" t="s">
        <v>57</v>
      </c>
      <c r="C10" s="1"/>
      <c r="D10" s="6" t="s">
        <v>78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4" customHeight="1" x14ac:dyDescent="0.25">
      <c r="A11" s="1"/>
      <c r="B11" s="17"/>
      <c r="C11" s="1"/>
      <c r="D11" s="102" t="s">
        <v>79</v>
      </c>
      <c r="E11" s="103"/>
      <c r="F11" s="30" t="s">
        <v>80</v>
      </c>
      <c r="G11" s="30" t="s">
        <v>81</v>
      </c>
      <c r="H11" s="30" t="s">
        <v>82</v>
      </c>
      <c r="I11" s="30" t="s">
        <v>83</v>
      </c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IF(INDEX(Calcoli!$D$19:$P$19,Calcoli!$D$47)=0,"",INDEX(Calcoli!$D$10:$P$10,Calcoli!$D$47)/INDEX(Calcoli!$D$19:$P$19,Calcoli!$D$47))</f>
        <v>0.95328128205128204</v>
      </c>
      <c r="T11" s="1"/>
    </row>
    <row r="12" spans="1:21" ht="18.95" customHeight="1" x14ac:dyDescent="0.25">
      <c r="A12" s="1"/>
      <c r="B12" s="19" t="s">
        <v>59</v>
      </c>
      <c r="C12" s="1"/>
      <c r="D12" s="101" t="s">
        <v>84</v>
      </c>
      <c r="E12" s="83"/>
      <c r="F12" s="31">
        <f>INDEX(Calcoli!$D$22:$P$22,Calcoli!$D$47)</f>
        <v>49200</v>
      </c>
      <c r="G12" s="32">
        <f>INDEX(Calcoli!$D$5:$P$5,Calcoli!$D$47)</f>
        <v>49200</v>
      </c>
      <c r="H12" s="33">
        <f>INDEX(Calcoli!$D$5:$P$5,Calcoli!$D$47)-INDEX(Calcoli!$D$22:$P$22,Calcoli!$D$47)</f>
        <v>0</v>
      </c>
      <c r="I12" s="34">
        <f>IF(INDEX(Calcoli!$D$7:$P$7,Calcoli!$D$47)=0,"",INDEX(Calcoli!$D$5:$P$5,Calcoli!$D$47)/INDEX(Calcoli!$D$7:$P$7,Calcoli!$D$47))</f>
        <v>0.879042344112918</v>
      </c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INDEX(Calcoli!$D$7:$P$7,Calcoli!$D$47)</f>
        <v>55970</v>
      </c>
      <c r="T12" s="1"/>
    </row>
    <row r="13" spans="1:21" ht="20.100000000000001" customHeight="1" x14ac:dyDescent="0.25">
      <c r="A13" s="1"/>
      <c r="B13" s="21" t="s">
        <v>61</v>
      </c>
      <c r="C13" s="1"/>
      <c r="D13" s="101" t="s">
        <v>85</v>
      </c>
      <c r="E13" s="83"/>
      <c r="F13" s="31">
        <f>INDEX(Calcoli!$D$23:$P$23,Calcoli!$D$47)</f>
        <v>7200</v>
      </c>
      <c r="G13" s="32">
        <f>INDEX(Calcoli!$D$6:$P$6,Calcoli!$D$47)</f>
        <v>6770</v>
      </c>
      <c r="H13" s="33">
        <f>INDEX(Calcoli!$D$6:$P$6,Calcoli!$D$47)-INDEX(Calcoli!$D$23:$P$23,Calcoli!$D$47)</f>
        <v>-430</v>
      </c>
      <c r="I13" s="34">
        <f>IF(INDEX(Calcoli!$D$7:$P$7,Calcoli!$D$47)=0,"",INDEX(Calcoli!$D$6:$P$6,Calcoli!$D$47)/INDEX(Calcoli!$D$7:$P$7,Calcoli!$D$47))</f>
        <v>0.120957655887082</v>
      </c>
      <c r="J13" s="17"/>
      <c r="K13" s="17"/>
      <c r="L13" s="23" t="str">
        <f>IF(Calcoli!$A$67="","","●")</f>
        <v>●</v>
      </c>
      <c r="M13" s="86" t="str">
        <f>Calcoli!$A$67&amp;""</f>
        <v>Speso entro il budget</v>
      </c>
      <c r="N13" s="83"/>
      <c r="O13" s="20">
        <f>Calcoli!$B$67</f>
        <v>37177.97</v>
      </c>
      <c r="P13" s="1"/>
      <c r="Q13" s="86" t="s">
        <v>62</v>
      </c>
      <c r="R13" s="83"/>
      <c r="S13" s="20">
        <f>INDEX(Calcoli!$D$10:$P$10,Calcoli!$D$47)</f>
        <v>37177.97</v>
      </c>
      <c r="T13" s="1"/>
    </row>
    <row r="14" spans="1:21" ht="20.100000000000001" customHeight="1" x14ac:dyDescent="0.25">
      <c r="A14" s="1"/>
      <c r="B14" s="21" t="s">
        <v>63</v>
      </c>
      <c r="C14" s="1"/>
      <c r="D14" s="104" t="s">
        <v>86</v>
      </c>
      <c r="E14" s="83"/>
      <c r="F14" s="35">
        <f>INDEX(Calcoli!$D$18:$P$18,Calcoli!$D$47)</f>
        <v>56400</v>
      </c>
      <c r="G14" s="20">
        <f>INDEX(Calcoli!$D$7:$P$7,Calcoli!$D$47)</f>
        <v>55970</v>
      </c>
      <c r="H14" s="36">
        <f>INDEX(Calcoli!$D$7:$P$7,Calcoli!$D$47)-INDEX(Calcoli!$D$18:$P$18,Calcoli!$D$47)</f>
        <v>-430</v>
      </c>
      <c r="I14" s="37">
        <f>IF(INDEX(Calcoli!$D$7:$P$7,Calcoli!$D$47)=0,"",INDEX(Calcoli!$D$7:$P$7,Calcoli!$D$47)/INDEX(Calcoli!$D$7:$P$7,Calcoli!$D$47))</f>
        <v>1</v>
      </c>
      <c r="J14" s="17"/>
      <c r="K14" s="17"/>
      <c r="L14" s="38" t="str">
        <f>IF(Calcoli!$A$68="","","●")</f>
        <v>●</v>
      </c>
      <c r="M14" s="86" t="str">
        <f>Calcoli!$A$68&amp;""</f>
        <v>Ancora disponibile</v>
      </c>
      <c r="N14" s="83"/>
      <c r="O14" s="20">
        <f>Calcoli!$B$68</f>
        <v>1822.0299999999988</v>
      </c>
      <c r="P14" s="1"/>
      <c r="Q14" s="86" t="s">
        <v>64</v>
      </c>
      <c r="R14" s="83"/>
      <c r="S14" s="20">
        <f>INDEX(Calcoli!$C$27:$O$27,Calcoli!$E$47+1)</f>
        <v>51640</v>
      </c>
      <c r="T14" s="1"/>
    </row>
    <row r="15" spans="1:21" ht="20.100000000000001" customHeight="1" x14ac:dyDescent="0.25">
      <c r="A15" s="1"/>
      <c r="B15" s="21" t="s">
        <v>65</v>
      </c>
      <c r="C15" s="1"/>
      <c r="D15" s="101" t="s">
        <v>87</v>
      </c>
      <c r="E15" s="83"/>
      <c r="F15" s="31">
        <f>INDEX(Calcoli!$D$20:$P$20,Calcoli!$D$47)</f>
        <v>20040</v>
      </c>
      <c r="G15" s="32">
        <f>INDEX(Calcoli!$D$8:$P$8,Calcoli!$D$47)</f>
        <v>20504</v>
      </c>
      <c r="H15" s="33">
        <f>INDEX(Calcoli!$D$20:$P$20,Calcoli!$D$47)-INDEX(Calcoli!$D$8:$P$8,Calcoli!$D$47)</f>
        <v>-464</v>
      </c>
      <c r="I15" s="34">
        <f>IF(INDEX(Calcoli!$D$7:$P$7,Calcoli!$D$47)=0,"",INDEX(Calcoli!$D$8:$P$8,Calcoli!$D$47)/INDEX(Calcoli!$D$7:$P$7,Calcoli!$D$47))</f>
        <v>0.366339110237627</v>
      </c>
      <c r="J15" s="17"/>
      <c r="K15" s="17"/>
      <c r="L15" s="39" t="str">
        <f>IF(Calcoli!$A$69="","","●")</f>
        <v>●</v>
      </c>
      <c r="M15" s="86" t="str">
        <f>Calcoli!$A$69&amp;""</f>
        <v>Oltre il budget</v>
      </c>
      <c r="N15" s="83"/>
      <c r="O15" s="20">
        <f>Calcoli!$B$69</f>
        <v>0</v>
      </c>
      <c r="P15" s="1"/>
      <c r="Q15" s="86" t="s">
        <v>66</v>
      </c>
      <c r="R15" s="83"/>
      <c r="S15" s="20">
        <f>INDEX(Calcoli!$C$32:$O$32,Calcoli!$E$47+1)</f>
        <v>153095.06000000003</v>
      </c>
      <c r="T15" s="1"/>
    </row>
    <row r="16" spans="1:21" ht="18.95" customHeight="1" x14ac:dyDescent="0.25">
      <c r="A16" s="1"/>
      <c r="B16" s="21" t="s">
        <v>67</v>
      </c>
      <c r="C16" s="1"/>
      <c r="D16" s="101" t="s">
        <v>88</v>
      </c>
      <c r="E16" s="83"/>
      <c r="F16" s="31">
        <f>INDEX(Calcoli!$D$21:$P$21,Calcoli!$D$47)</f>
        <v>18960</v>
      </c>
      <c r="G16" s="32">
        <f>INDEX(Calcoli!$D$9:$P$9,Calcoli!$D$47)</f>
        <v>16673.97</v>
      </c>
      <c r="H16" s="33">
        <f>INDEX(Calcoli!$D$21:$P$21,Calcoli!$D$47)-INDEX(Calcoli!$D$9:$P$9,Calcoli!$D$47)</f>
        <v>2286.0299999999988</v>
      </c>
      <c r="I16" s="34">
        <f>IF(INDEX(Calcoli!$D$7:$P$7,Calcoli!$D$47)=0,"",INDEX(Calcoli!$D$9:$P$9,Calcoli!$D$47)/INDEX(Calcoli!$D$7:$P$7,Calcoli!$D$47))</f>
        <v>0.297909058424156</v>
      </c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INDEX(Calcoli!$C$34:$O$34,Calcoli!$E$47+1)</f>
        <v>25100</v>
      </c>
      <c r="T16" s="1"/>
    </row>
    <row r="17" spans="1:20" ht="18.95" customHeight="1" x14ac:dyDescent="0.25">
      <c r="A17" s="1"/>
      <c r="B17" s="21" t="s">
        <v>69</v>
      </c>
      <c r="C17" s="1"/>
      <c r="D17" s="104" t="s">
        <v>89</v>
      </c>
      <c r="E17" s="83"/>
      <c r="F17" s="35">
        <f>INDEX(Calcoli!$D$19:$P$19,Calcoli!$D$47)</f>
        <v>39000</v>
      </c>
      <c r="G17" s="20">
        <f>INDEX(Calcoli!$D$10:$P$10,Calcoli!$D$47)</f>
        <v>37177.97</v>
      </c>
      <c r="H17" s="36">
        <f>INDEX(Calcoli!$D$19:$P$19,Calcoli!$D$47)-INDEX(Calcoli!$D$10:$P$10,Calcoli!$D$47)</f>
        <v>1822.0299999999988</v>
      </c>
      <c r="I17" s="37">
        <f>IF(INDEX(Calcoli!$D$7:$P$7,Calcoli!$D$47)=0,"",INDEX(Calcoli!$D$10:$P$10,Calcoli!$D$47)/INDEX(Calcoli!$D$7:$P$7,Calcoli!$D$47))</f>
        <v>0.664248168661783</v>
      </c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INDEX(Calcoli!$C$36:$O$36,Calcoli!$E$47+1)</f>
        <v>178336.97</v>
      </c>
      <c r="T17" s="1"/>
    </row>
    <row r="18" spans="1:20" ht="18.95" customHeight="1" x14ac:dyDescent="0.25">
      <c r="A18" s="1"/>
      <c r="B18" s="21" t="s">
        <v>71</v>
      </c>
      <c r="C18" s="1"/>
      <c r="D18" s="106" t="s">
        <v>90</v>
      </c>
      <c r="E18" s="83"/>
      <c r="F18" s="35">
        <f>INDEX(Calcoli!$D$18:$P$18,Calcoli!$D$47)-INDEX(Calcoli!$D$19:$P$19,Calcoli!$D$47)</f>
        <v>17400</v>
      </c>
      <c r="G18" s="40">
        <f>INDEX(Calcoli!$D$11:$P$11,Calcoli!$D$47)</f>
        <v>18792.03</v>
      </c>
      <c r="H18" s="36">
        <f>INDEX(Calcoli!$D$11:$P$11,Calcoli!$D$47)-(INDEX(Calcoli!$D$18:$P$18,Calcoli!$D$47)-INDEX(Calcoli!$D$19:$P$19,Calcoli!$D$47))</f>
        <v>1392.03</v>
      </c>
      <c r="I18" s="37">
        <f>INDEX(Calcoli!$D$12:$P$12,Calcoli!$D$47)</f>
        <v>0.335751831338217</v>
      </c>
      <c r="J18" s="17"/>
      <c r="K18" s="17"/>
      <c r="L18" s="17"/>
      <c r="M18" s="17"/>
      <c r="N18" s="17"/>
      <c r="O18" s="17"/>
      <c r="P18" s="1"/>
      <c r="Q18" s="90" t="str">
        <f>"Entrate e spese: "&amp;LOWER(Calcoli!$F$47)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"/>
      <c r="E19" s="1"/>
      <c r="F19" s="1"/>
      <c r="G19" s="1"/>
      <c r="H19" s="1"/>
      <c r="I19" s="1"/>
      <c r="J19" s="17"/>
      <c r="K19" s="17"/>
      <c r="L19" s="17"/>
      <c r="M19" s="17"/>
      <c r="N19" s="17"/>
      <c r="O19" s="17"/>
      <c r="P19" s="1"/>
      <c r="Q19" s="90" t="str">
        <f>"Il resto: "&amp;Calcoli!$G$47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7"/>
      <c r="C21" s="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"/>
      <c r="Q21" s="1"/>
      <c r="R21" s="1"/>
      <c r="S21" s="1"/>
      <c r="T21" s="1"/>
    </row>
    <row r="22" spans="1:20" x14ac:dyDescent="0.25">
      <c r="A22" s="1"/>
      <c r="B22" s="17"/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"/>
      <c r="Q22" s="1"/>
      <c r="R22" s="1"/>
      <c r="S22" s="1"/>
      <c r="T22" s="1"/>
    </row>
    <row r="23" spans="1:20" x14ac:dyDescent="0.25">
      <c r="A23" s="1"/>
      <c r="B23" s="22" t="s">
        <v>72</v>
      </c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x14ac:dyDescent="0.25">
      <c r="A24" s="1"/>
      <c r="B24" s="17"/>
      <c r="C24" s="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4" customHeight="1" x14ac:dyDescent="0.25">
      <c r="A38" s="1"/>
      <c r="B38" s="1"/>
      <c r="C38" s="1"/>
      <c r="D38" s="6" t="s">
        <v>91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"/>
      <c r="Q38" s="1"/>
      <c r="R38" s="1"/>
      <c r="S38" s="1"/>
      <c r="T38" s="1"/>
    </row>
    <row r="39" spans="1:20" ht="24" customHeight="1" x14ac:dyDescent="0.25">
      <c r="A39" s="1"/>
      <c r="B39" s="1"/>
      <c r="C39" s="1"/>
      <c r="D39" s="102" t="s">
        <v>92</v>
      </c>
      <c r="E39" s="103"/>
      <c r="F39" s="103"/>
      <c r="G39" s="29" t="s">
        <v>93</v>
      </c>
      <c r="H39" s="30" t="s">
        <v>94</v>
      </c>
      <c r="I39" s="30" t="s">
        <v>75</v>
      </c>
      <c r="J39" s="30" t="s">
        <v>82</v>
      </c>
      <c r="K39" s="30" t="s">
        <v>95</v>
      </c>
      <c r="L39" s="102"/>
      <c r="M39" s="103"/>
      <c r="N39" s="103"/>
      <c r="O39" s="103"/>
      <c r="P39" s="1"/>
      <c r="Q39" s="1"/>
      <c r="R39" s="1"/>
      <c r="S39" s="1"/>
      <c r="T39" s="1"/>
    </row>
    <row r="40" spans="1:20" ht="18.95" customHeight="1" x14ac:dyDescent="0.25">
      <c r="A40" s="1"/>
      <c r="B40" s="1"/>
      <c r="C40" s="1"/>
      <c r="D40" s="101" t="str">
        <f>Calcoli!$B$175&amp;""</f>
        <v>🏠 Mutuo</v>
      </c>
      <c r="E40" s="83"/>
      <c r="F40" s="83"/>
      <c r="G40" s="41" t="str">
        <f>Calcoli!$C$175&amp;""</f>
        <v>Fissa</v>
      </c>
      <c r="H40" s="31">
        <f>Calcoli!$D$175</f>
        <v>9840</v>
      </c>
      <c r="I40" s="20">
        <f>Calcoli!$E$175</f>
        <v>9840</v>
      </c>
      <c r="J40" s="33">
        <f>Calcoli!$F$175</f>
        <v>0</v>
      </c>
      <c r="K40" s="34">
        <f>Calcoli!$G$175</f>
        <v>1</v>
      </c>
      <c r="L40" s="100" t="str">
        <f>IF(Calcoli!$G$175="","",REPT("█",ROUND(MIN(1,Calcoli!$G$175)*14,0)))</f>
        <v>██████████████</v>
      </c>
      <c r="M40" s="83"/>
      <c r="N40" s="83"/>
      <c r="O40" s="83"/>
      <c r="P40" s="1"/>
      <c r="Q40" s="1"/>
      <c r="R40" s="1"/>
      <c r="S40" s="1"/>
      <c r="T40" s="1"/>
    </row>
    <row r="41" spans="1:20" ht="18.95" customHeight="1" x14ac:dyDescent="0.25">
      <c r="A41" s="1"/>
      <c r="B41" s="1"/>
      <c r="C41" s="1"/>
      <c r="D41" s="101" t="str">
        <f>Calcoli!$B$176&amp;""</f>
        <v>💡 Bollette</v>
      </c>
      <c r="E41" s="83"/>
      <c r="F41" s="83"/>
      <c r="G41" s="41" t="str">
        <f>Calcoli!$C$176&amp;""</f>
        <v>Fissa</v>
      </c>
      <c r="H41" s="31">
        <f>Calcoli!$D$176</f>
        <v>2280</v>
      </c>
      <c r="I41" s="20">
        <f>Calcoli!$E$176</f>
        <v>2744</v>
      </c>
      <c r="J41" s="33">
        <f>Calcoli!$F$176</f>
        <v>-464</v>
      </c>
      <c r="K41" s="34">
        <f>Calcoli!$G$176</f>
        <v>1.2035087719298245</v>
      </c>
      <c r="L41" s="100" t="str">
        <f>IF(Calcoli!$G$176="","",REPT("█",ROUND(MIN(1,Calcoli!$G$176)*14,0)))</f>
        <v>██████████████</v>
      </c>
      <c r="M41" s="83"/>
      <c r="N41" s="83"/>
      <c r="O41" s="83"/>
      <c r="P41" s="1"/>
      <c r="Q41" s="1"/>
      <c r="R41" s="1"/>
      <c r="S41" s="1"/>
      <c r="T41" s="1"/>
    </row>
    <row r="42" spans="1:20" ht="18.95" customHeight="1" x14ac:dyDescent="0.25">
      <c r="A42" s="1"/>
      <c r="B42" s="1"/>
      <c r="C42" s="1"/>
      <c r="D42" s="101" t="str">
        <f>Calcoli!$B$177&amp;""</f>
        <v>📱 Telefono e internet</v>
      </c>
      <c r="E42" s="83"/>
      <c r="F42" s="83"/>
      <c r="G42" s="41" t="str">
        <f>Calcoli!$C$177&amp;""</f>
        <v>Fissa</v>
      </c>
      <c r="H42" s="31">
        <f>Calcoli!$D$177</f>
        <v>660</v>
      </c>
      <c r="I42" s="20">
        <f>Calcoli!$E$177</f>
        <v>660</v>
      </c>
      <c r="J42" s="33">
        <f>Calcoli!$F$177</f>
        <v>0</v>
      </c>
      <c r="K42" s="34">
        <f>Calcoli!$G$177</f>
        <v>1</v>
      </c>
      <c r="L42" s="100" t="str">
        <f>IF(Calcoli!$G$177="","",REPT("█",ROUND(MIN(1,Calcoli!$G$177)*14,0)))</f>
        <v>██████████████</v>
      </c>
      <c r="M42" s="83"/>
      <c r="N42" s="83"/>
      <c r="O42" s="83"/>
      <c r="P42" s="1"/>
      <c r="Q42" s="1"/>
      <c r="R42" s="1"/>
      <c r="S42" s="1"/>
      <c r="T42" s="1"/>
    </row>
    <row r="43" spans="1:20" ht="18.95" customHeight="1" x14ac:dyDescent="0.25">
      <c r="A43" s="1"/>
      <c r="B43" s="1"/>
      <c r="C43" s="1"/>
      <c r="D43" s="101" t="str">
        <f>Calcoli!$B$178&amp;""</f>
        <v>🛡️ Assicurazioni</v>
      </c>
      <c r="E43" s="83"/>
      <c r="F43" s="83"/>
      <c r="G43" s="41" t="str">
        <f>Calcoli!$C$178&amp;""</f>
        <v>Fissa</v>
      </c>
      <c r="H43" s="31">
        <f>Calcoli!$D$178</f>
        <v>1020</v>
      </c>
      <c r="I43" s="20">
        <f>Calcoli!$E$178</f>
        <v>1000</v>
      </c>
      <c r="J43" s="33">
        <f>Calcoli!$F$178</f>
        <v>20</v>
      </c>
      <c r="K43" s="34">
        <f>Calcoli!$G$178</f>
        <v>0.98039215686274506</v>
      </c>
      <c r="L43" s="100" t="str">
        <f>IF(Calcoli!$G$178="","",REPT("█",ROUND(MIN(1,Calcoli!$G$178)*14,0)))</f>
        <v>██████████████</v>
      </c>
      <c r="M43" s="83"/>
      <c r="N43" s="83"/>
      <c r="O43" s="83"/>
      <c r="P43" s="1"/>
      <c r="Q43" s="1"/>
      <c r="R43" s="1"/>
      <c r="S43" s="1"/>
      <c r="T43" s="1"/>
    </row>
    <row r="44" spans="1:20" ht="18.95" customHeight="1" x14ac:dyDescent="0.25">
      <c r="A44" s="1"/>
      <c r="B44" s="1"/>
      <c r="C44" s="1"/>
      <c r="D44" s="101" t="str">
        <f>Calcoli!$B$179&amp;""</f>
        <v>🧸 Asilo e scuola</v>
      </c>
      <c r="E44" s="83"/>
      <c r="F44" s="83"/>
      <c r="G44" s="41" t="str">
        <f>Calcoli!$C$179&amp;""</f>
        <v>Fissa</v>
      </c>
      <c r="H44" s="31">
        <f>Calcoli!$D$179</f>
        <v>2400</v>
      </c>
      <c r="I44" s="20">
        <f>Calcoli!$E$179</f>
        <v>2420</v>
      </c>
      <c r="J44" s="33">
        <f>Calcoli!$F$179</f>
        <v>-20</v>
      </c>
      <c r="K44" s="34">
        <f>Calcoli!$G$179</f>
        <v>1.0083333333333333</v>
      </c>
      <c r="L44" s="100" t="str">
        <f>IF(Calcoli!$G$179="","",REPT("█",ROUND(MIN(1,Calcoli!$G$179)*14,0)))</f>
        <v>██████████████</v>
      </c>
      <c r="M44" s="83"/>
      <c r="N44" s="83"/>
      <c r="O44" s="83"/>
      <c r="P44" s="1"/>
      <c r="Q44" s="1"/>
      <c r="R44" s="1"/>
      <c r="S44" s="1"/>
      <c r="T44" s="1"/>
    </row>
    <row r="45" spans="1:20" ht="18.95" customHeight="1" x14ac:dyDescent="0.25">
      <c r="A45" s="1"/>
      <c r="B45" s="1"/>
      <c r="C45" s="1"/>
      <c r="D45" s="101" t="str">
        <f>Calcoli!$B$180&amp;""</f>
        <v>🚗 Rata dell’auto</v>
      </c>
      <c r="E45" s="83"/>
      <c r="F45" s="83"/>
      <c r="G45" s="41" t="str">
        <f>Calcoli!$C$180&amp;""</f>
        <v>Fissa</v>
      </c>
      <c r="H45" s="31">
        <f>Calcoli!$D$180</f>
        <v>3120</v>
      </c>
      <c r="I45" s="20">
        <f>Calcoli!$E$180</f>
        <v>3120</v>
      </c>
      <c r="J45" s="33">
        <f>Calcoli!$F$180</f>
        <v>0</v>
      </c>
      <c r="K45" s="34">
        <f>Calcoli!$G$180</f>
        <v>1</v>
      </c>
      <c r="L45" s="100" t="str">
        <f>IF(Calcoli!$G$180="","",REPT("█",ROUND(MIN(1,Calcoli!$G$180)*14,0)))</f>
        <v>██████████████</v>
      </c>
      <c r="M45" s="83"/>
      <c r="N45" s="83"/>
      <c r="O45" s="83"/>
      <c r="P45" s="1"/>
      <c r="Q45" s="1"/>
      <c r="R45" s="1"/>
      <c r="S45" s="1"/>
      <c r="T45" s="1"/>
    </row>
    <row r="46" spans="1:20" ht="18.95" customHeight="1" x14ac:dyDescent="0.25">
      <c r="A46" s="1"/>
      <c r="B46" s="1"/>
      <c r="C46" s="1"/>
      <c r="D46" s="101" t="str">
        <f>Calcoli!$B$181&amp;""</f>
        <v>💳 Carta revolving</v>
      </c>
      <c r="E46" s="83"/>
      <c r="F46" s="83"/>
      <c r="G46" s="41" t="str">
        <f>Calcoli!$C$181&amp;""</f>
        <v>Fissa</v>
      </c>
      <c r="H46" s="31">
        <f>Calcoli!$D$181</f>
        <v>720</v>
      </c>
      <c r="I46" s="20">
        <f>Calcoli!$E$181</f>
        <v>720</v>
      </c>
      <c r="J46" s="33">
        <f>Calcoli!$F$181</f>
        <v>0</v>
      </c>
      <c r="K46" s="34">
        <f>Calcoli!$G$181</f>
        <v>1</v>
      </c>
      <c r="L46" s="100" t="str">
        <f>IF(Calcoli!$G$181="","",REPT("█",ROUND(MIN(1,Calcoli!$G$181)*14,0)))</f>
        <v>██████████████</v>
      </c>
      <c r="M46" s="83"/>
      <c r="N46" s="83"/>
      <c r="O46" s="83"/>
      <c r="P46" s="1"/>
      <c r="Q46" s="1"/>
      <c r="R46" s="1"/>
      <c r="S46" s="1"/>
      <c r="T46" s="1"/>
    </row>
    <row r="47" spans="1:20" ht="18.95" customHeight="1" x14ac:dyDescent="0.25">
      <c r="A47" s="1"/>
      <c r="B47" s="1"/>
      <c r="C47" s="1"/>
      <c r="D47" s="101" t="str">
        <f>Calcoli!$B$182&amp;""</f>
        <v>🛒 Spesa alimentare</v>
      </c>
      <c r="E47" s="83"/>
      <c r="F47" s="83"/>
      <c r="G47" s="41" t="str">
        <f>Calcoli!$C$182&amp;""</f>
        <v>Variabile</v>
      </c>
      <c r="H47" s="31">
        <f>Calcoli!$D$182</f>
        <v>7440</v>
      </c>
      <c r="I47" s="20">
        <f>Calcoli!$E$182</f>
        <v>7379.5200000000013</v>
      </c>
      <c r="J47" s="33">
        <f>Calcoli!$F$182</f>
        <v>60.479999999998654</v>
      </c>
      <c r="K47" s="34">
        <f>Calcoli!$G$182</f>
        <v>0.99187096774193562</v>
      </c>
      <c r="L47" s="100" t="str">
        <f>IF(Calcoli!$G$182="","",REPT("█",ROUND(MIN(1,Calcoli!$G$182)*14,0)))</f>
        <v>██████████████</v>
      </c>
      <c r="M47" s="83"/>
      <c r="N47" s="83"/>
      <c r="O47" s="83"/>
      <c r="P47" s="1"/>
      <c r="Q47" s="1"/>
      <c r="R47" s="1"/>
      <c r="S47" s="1"/>
      <c r="T47" s="1"/>
    </row>
    <row r="48" spans="1:20" ht="18.95" customHeight="1" x14ac:dyDescent="0.25">
      <c r="A48" s="1"/>
      <c r="B48" s="1"/>
      <c r="C48" s="1"/>
      <c r="D48" s="101" t="str">
        <f>Calcoli!$B$183&amp;""</f>
        <v>⛽ Trasporti</v>
      </c>
      <c r="E48" s="83"/>
      <c r="F48" s="83"/>
      <c r="G48" s="41" t="str">
        <f>Calcoli!$C$183&amp;""</f>
        <v>Variabile</v>
      </c>
      <c r="H48" s="31">
        <f>Calcoli!$D$183</f>
        <v>2040</v>
      </c>
      <c r="I48" s="20">
        <f>Calcoli!$E$183</f>
        <v>2083.13</v>
      </c>
      <c r="J48" s="33">
        <f>Calcoli!$F$183</f>
        <v>-43.130000000000109</v>
      </c>
      <c r="K48" s="34">
        <f>Calcoli!$G$183</f>
        <v>1.0211421568627452</v>
      </c>
      <c r="L48" s="100" t="str">
        <f>IF(Calcoli!$G$183="","",REPT("█",ROUND(MIN(1,Calcoli!$G$183)*14,0)))</f>
        <v>██████████████</v>
      </c>
      <c r="M48" s="83"/>
      <c r="N48" s="83"/>
      <c r="O48" s="83"/>
      <c r="P48" s="1"/>
      <c r="Q48" s="1"/>
      <c r="R48" s="1"/>
      <c r="S48" s="1"/>
      <c r="T48" s="1"/>
    </row>
    <row r="49" spans="1:20" ht="18.95" customHeight="1" x14ac:dyDescent="0.25">
      <c r="A49" s="1"/>
      <c r="B49" s="1"/>
      <c r="C49" s="1"/>
      <c r="D49" s="101" t="str">
        <f>Calcoli!$B$184&amp;""</f>
        <v>💊 Salute</v>
      </c>
      <c r="E49" s="83"/>
      <c r="F49" s="83"/>
      <c r="G49" s="41" t="str">
        <f>Calcoli!$C$184&amp;""</f>
        <v>Variabile</v>
      </c>
      <c r="H49" s="31">
        <f>Calcoli!$D$184</f>
        <v>840</v>
      </c>
      <c r="I49" s="20">
        <f>Calcoli!$E$184</f>
        <v>543.5100000000001</v>
      </c>
      <c r="J49" s="33">
        <f>Calcoli!$F$184</f>
        <v>296.4899999999999</v>
      </c>
      <c r="K49" s="34">
        <f>Calcoli!$G$184</f>
        <v>0.64703571428571438</v>
      </c>
      <c r="L49" s="100" t="str">
        <f>IF(Calcoli!$G$184="","",REPT("█",ROUND(MIN(1,Calcoli!$G$184)*14,0)))</f>
        <v>█████████</v>
      </c>
      <c r="M49" s="83"/>
      <c r="N49" s="83"/>
      <c r="O49" s="83"/>
      <c r="P49" s="1"/>
      <c r="Q49" s="1"/>
      <c r="R49" s="1"/>
      <c r="S49" s="1"/>
      <c r="T49" s="1"/>
    </row>
    <row r="50" spans="1:20" ht="18.95" customHeight="1" x14ac:dyDescent="0.25">
      <c r="A50" s="1"/>
      <c r="B50" s="1"/>
      <c r="C50" s="1"/>
      <c r="D50" s="101" t="str">
        <f>Calcoli!$B$185&amp;""</f>
        <v>👕 Abbigliamento</v>
      </c>
      <c r="E50" s="83"/>
      <c r="F50" s="83"/>
      <c r="G50" s="41" t="str">
        <f>Calcoli!$C$185&amp;""</f>
        <v>Variabile</v>
      </c>
      <c r="H50" s="31">
        <f>Calcoli!$D$185</f>
        <v>1320</v>
      </c>
      <c r="I50" s="20">
        <f>Calcoli!$E$185</f>
        <v>698.59</v>
      </c>
      <c r="J50" s="33">
        <f>Calcoli!$F$185</f>
        <v>621.41</v>
      </c>
      <c r="K50" s="34">
        <f>Calcoli!$G$185</f>
        <v>0.52923484848484847</v>
      </c>
      <c r="L50" s="100" t="str">
        <f>IF(Calcoli!$G$185="","",REPT("█",ROUND(MIN(1,Calcoli!$G$185)*14,0)))</f>
        <v>███████</v>
      </c>
      <c r="M50" s="83"/>
      <c r="N50" s="83"/>
      <c r="O50" s="83"/>
      <c r="P50" s="1"/>
      <c r="Q50" s="1"/>
      <c r="R50" s="1"/>
      <c r="S50" s="1"/>
      <c r="T50" s="1"/>
    </row>
    <row r="51" spans="1:20" ht="18.95" customHeight="1" x14ac:dyDescent="0.25">
      <c r="A51" s="1"/>
      <c r="B51" s="1"/>
      <c r="C51" s="1"/>
      <c r="D51" s="101" t="str">
        <f>Calcoli!$B$186&amp;""</f>
        <v>🍕 Cibo fuori</v>
      </c>
      <c r="E51" s="83"/>
      <c r="F51" s="83"/>
      <c r="G51" s="41" t="str">
        <f>Calcoli!$C$186&amp;""</f>
        <v>Variabile</v>
      </c>
      <c r="H51" s="31">
        <f>Calcoli!$D$186</f>
        <v>1560</v>
      </c>
      <c r="I51" s="20">
        <f>Calcoli!$E$186</f>
        <v>1428.93</v>
      </c>
      <c r="J51" s="33">
        <f>Calcoli!$F$186</f>
        <v>131.06999999999994</v>
      </c>
      <c r="K51" s="34">
        <f>Calcoli!$G$186</f>
        <v>0.91598076923076932</v>
      </c>
      <c r="L51" s="100" t="str">
        <f>IF(Calcoli!$G$186="","",REPT("█",ROUND(MIN(1,Calcoli!$G$186)*14,0)))</f>
        <v>█████████████</v>
      </c>
      <c r="M51" s="83"/>
      <c r="N51" s="83"/>
      <c r="O51" s="83"/>
      <c r="P51" s="1"/>
      <c r="Q51" s="1"/>
      <c r="R51" s="1"/>
      <c r="S51" s="1"/>
      <c r="T51" s="1"/>
    </row>
    <row r="52" spans="1:20" ht="18.95" customHeight="1" x14ac:dyDescent="0.25">
      <c r="A52" s="1"/>
      <c r="B52" s="1"/>
      <c r="C52" s="1"/>
      <c r="D52" s="101" t="str">
        <f>Calcoli!$B$187&amp;""</f>
        <v>🎬 Tempo libero</v>
      </c>
      <c r="E52" s="83"/>
      <c r="F52" s="83"/>
      <c r="G52" s="41" t="str">
        <f>Calcoli!$C$187&amp;""</f>
        <v>Variabile</v>
      </c>
      <c r="H52" s="31">
        <f>Calcoli!$D$187</f>
        <v>1440</v>
      </c>
      <c r="I52" s="20">
        <f>Calcoli!$E$187</f>
        <v>1070.1599999999999</v>
      </c>
      <c r="J52" s="33">
        <f>Calcoli!$F$187</f>
        <v>369.84000000000015</v>
      </c>
      <c r="K52" s="34">
        <f>Calcoli!$G$187</f>
        <v>0.74316666666666653</v>
      </c>
      <c r="L52" s="100" t="str">
        <f>IF(Calcoli!$G$187="","",REPT("█",ROUND(MIN(1,Calcoli!$G$187)*14,0)))</f>
        <v>██████████</v>
      </c>
      <c r="M52" s="83"/>
      <c r="N52" s="83"/>
      <c r="O52" s="83"/>
      <c r="P52" s="1"/>
      <c r="Q52" s="1"/>
      <c r="R52" s="1"/>
      <c r="S52" s="1"/>
      <c r="T52" s="1"/>
    </row>
    <row r="53" spans="1:20" ht="18.95" customHeight="1" x14ac:dyDescent="0.25">
      <c r="A53" s="1"/>
      <c r="B53" s="1"/>
      <c r="C53" s="1"/>
      <c r="D53" s="101" t="str">
        <f>Calcoli!$B$188&amp;""</f>
        <v>✈️ Vacanze</v>
      </c>
      <c r="E53" s="83"/>
      <c r="F53" s="83"/>
      <c r="G53" s="41" t="str">
        <f>Calcoli!$C$188&amp;""</f>
        <v>Variabile</v>
      </c>
      <c r="H53" s="31">
        <f>Calcoli!$D$188</f>
        <v>1920</v>
      </c>
      <c r="I53" s="20">
        <f>Calcoli!$E$188</f>
        <v>1950</v>
      </c>
      <c r="J53" s="33">
        <f>Calcoli!$F$188</f>
        <v>-30</v>
      </c>
      <c r="K53" s="34">
        <f>Calcoli!$G$188</f>
        <v>1.015625</v>
      </c>
      <c r="L53" s="100" t="str">
        <f>IF(Calcoli!$G$188="","",REPT("█",ROUND(MIN(1,Calcoli!$G$188)*14,0)))</f>
        <v>██████████████</v>
      </c>
      <c r="M53" s="83"/>
      <c r="N53" s="83"/>
      <c r="O53" s="83"/>
      <c r="P53" s="1"/>
      <c r="Q53" s="1"/>
      <c r="R53" s="1"/>
      <c r="S53" s="1"/>
      <c r="T53" s="1"/>
    </row>
    <row r="54" spans="1:20" ht="18.95" customHeight="1" x14ac:dyDescent="0.25">
      <c r="A54" s="1"/>
      <c r="B54" s="1"/>
      <c r="C54" s="1"/>
      <c r="D54" s="101" t="str">
        <f>Calcoli!$B$189&amp;""</f>
        <v>🎁 Regali</v>
      </c>
      <c r="E54" s="83"/>
      <c r="F54" s="83"/>
      <c r="G54" s="41" t="str">
        <f>Calcoli!$C$189&amp;""</f>
        <v>Variabile</v>
      </c>
      <c r="H54" s="31">
        <f>Calcoli!$D$189</f>
        <v>720</v>
      </c>
      <c r="I54" s="20">
        <f>Calcoli!$E$189</f>
        <v>560</v>
      </c>
      <c r="J54" s="33">
        <f>Calcoli!$F$189</f>
        <v>160</v>
      </c>
      <c r="K54" s="34">
        <f>Calcoli!$G$189</f>
        <v>0.77777777777777779</v>
      </c>
      <c r="L54" s="100" t="str">
        <f>IF(Calcoli!$G$189="","",REPT("█",ROUND(MIN(1,Calcoli!$G$189)*14,0)))</f>
        <v>███████████</v>
      </c>
      <c r="M54" s="83"/>
      <c r="N54" s="83"/>
      <c r="O54" s="83"/>
      <c r="P54" s="1"/>
      <c r="Q54" s="1"/>
      <c r="R54" s="1"/>
      <c r="S54" s="1"/>
      <c r="T54" s="1"/>
    </row>
    <row r="55" spans="1:20" ht="18.95" customHeight="1" x14ac:dyDescent="0.25">
      <c r="A55" s="1"/>
      <c r="B55" s="1"/>
      <c r="C55" s="1"/>
      <c r="D55" s="101" t="str">
        <f>Calcoli!$B$190&amp;""</f>
        <v>🔧 Casa e manutenzione</v>
      </c>
      <c r="E55" s="83"/>
      <c r="F55" s="83"/>
      <c r="G55" s="41" t="str">
        <f>Calcoli!$C$190&amp;""</f>
        <v>Variabile</v>
      </c>
      <c r="H55" s="31">
        <f>Calcoli!$D$190</f>
        <v>960</v>
      </c>
      <c r="I55" s="20">
        <f>Calcoli!$E$190</f>
        <v>490</v>
      </c>
      <c r="J55" s="33">
        <f>Calcoli!$F$190</f>
        <v>470</v>
      </c>
      <c r="K55" s="34">
        <f>Calcoli!$G$190</f>
        <v>0.51041666666666663</v>
      </c>
      <c r="L55" s="100" t="str">
        <f>IF(Calcoli!$G$190="","",REPT("█",ROUND(MIN(1,Calcoli!$G$190)*14,0)))</f>
        <v>███████</v>
      </c>
      <c r="M55" s="83"/>
      <c r="N55" s="83"/>
      <c r="O55" s="83"/>
      <c r="P55" s="1"/>
      <c r="Q55" s="1"/>
      <c r="R55" s="1"/>
      <c r="S55" s="1"/>
      <c r="T55" s="1"/>
    </row>
    <row r="56" spans="1:20" ht="18.95" customHeight="1" x14ac:dyDescent="0.25">
      <c r="A56" s="1"/>
      <c r="B56" s="1"/>
      <c r="C56" s="1"/>
      <c r="D56" s="101" t="str">
        <f>Calcoli!$B$191&amp;""</f>
        <v>📦 Altro</v>
      </c>
      <c r="E56" s="83"/>
      <c r="F56" s="83"/>
      <c r="G56" s="41" t="str">
        <f>Calcoli!$C$191&amp;""</f>
        <v>Variabile</v>
      </c>
      <c r="H56" s="31">
        <f>Calcoli!$D$191</f>
        <v>720</v>
      </c>
      <c r="I56" s="20">
        <f>Calcoli!$E$191</f>
        <v>470.13</v>
      </c>
      <c r="J56" s="33">
        <f>Calcoli!$F$191</f>
        <v>249.87</v>
      </c>
      <c r="K56" s="34">
        <f>Calcoli!$G$191</f>
        <v>0.65295833333333331</v>
      </c>
      <c r="L56" s="100" t="str">
        <f>IF(Calcoli!$G$191="","",REPT("█",ROUND(MIN(1,Calcoli!$G$191)*14,0)))</f>
        <v>█████████</v>
      </c>
      <c r="M56" s="83"/>
      <c r="N56" s="83"/>
      <c r="O56" s="83"/>
      <c r="P56" s="1"/>
      <c r="Q56" s="1"/>
      <c r="R56" s="1"/>
      <c r="S56" s="1"/>
      <c r="T56" s="1"/>
    </row>
    <row r="57" spans="1:20" ht="18.95" customHeight="1" x14ac:dyDescent="0.25">
      <c r="A57" s="1"/>
      <c r="B57" s="1"/>
      <c r="C57" s="1"/>
      <c r="D57" s="101" t="str">
        <f>Calcoli!$B$192&amp;""</f>
        <v/>
      </c>
      <c r="E57" s="83"/>
      <c r="F57" s="83"/>
      <c r="G57" s="41" t="str">
        <f>Calcoli!$C$192&amp;""</f>
        <v/>
      </c>
      <c r="H57" s="31" t="str">
        <f>Calcoli!$D$192</f>
        <v/>
      </c>
      <c r="I57" s="20" t="str">
        <f>Calcoli!$E$192</f>
        <v/>
      </c>
      <c r="J57" s="33" t="str">
        <f>Calcoli!$F$192</f>
        <v/>
      </c>
      <c r="K57" s="34" t="str">
        <f>Calcoli!$G$192</f>
        <v/>
      </c>
      <c r="L57" s="100" t="str">
        <f>IF(Calcoli!$G$192="","",REPT("█",ROUND(MIN(1,Calcoli!$G$192)*14,0)))</f>
        <v/>
      </c>
      <c r="M57" s="83"/>
      <c r="N57" s="83"/>
      <c r="O57" s="83"/>
      <c r="P57" s="1"/>
      <c r="Q57" s="1"/>
      <c r="R57" s="1"/>
      <c r="S57" s="1"/>
      <c r="T57" s="1"/>
    </row>
    <row r="58" spans="1:20" ht="18.95" customHeight="1" x14ac:dyDescent="0.25">
      <c r="A58" s="1"/>
      <c r="B58" s="1"/>
      <c r="C58" s="1"/>
      <c r="D58" s="101" t="str">
        <f>Calcoli!$B$193&amp;""</f>
        <v/>
      </c>
      <c r="E58" s="83"/>
      <c r="F58" s="83"/>
      <c r="G58" s="41" t="str">
        <f>Calcoli!$C$193&amp;""</f>
        <v/>
      </c>
      <c r="H58" s="31" t="str">
        <f>Calcoli!$D$193</f>
        <v/>
      </c>
      <c r="I58" s="20" t="str">
        <f>Calcoli!$E$193</f>
        <v/>
      </c>
      <c r="J58" s="33" t="str">
        <f>Calcoli!$F$193</f>
        <v/>
      </c>
      <c r="K58" s="34" t="str">
        <f>Calcoli!$G$193</f>
        <v/>
      </c>
      <c r="L58" s="100" t="str">
        <f>IF(Calcoli!$G$193="","",REPT("█",ROUND(MIN(1,Calcoli!$G$193)*14,0)))</f>
        <v/>
      </c>
      <c r="M58" s="83"/>
      <c r="N58" s="83"/>
      <c r="O58" s="83"/>
      <c r="P58" s="1"/>
      <c r="Q58" s="1"/>
      <c r="R58" s="1"/>
      <c r="S58" s="1"/>
      <c r="T58" s="1"/>
    </row>
    <row r="59" spans="1:20" ht="18.95" customHeight="1" x14ac:dyDescent="0.25">
      <c r="A59" s="1"/>
      <c r="B59" s="1"/>
      <c r="C59" s="1"/>
      <c r="D59" s="101" t="str">
        <f>Calcoli!$B$194&amp;""</f>
        <v/>
      </c>
      <c r="E59" s="83"/>
      <c r="F59" s="83"/>
      <c r="G59" s="41" t="str">
        <f>Calcoli!$C$194&amp;""</f>
        <v/>
      </c>
      <c r="H59" s="31" t="str">
        <f>Calcoli!$D$194</f>
        <v/>
      </c>
      <c r="I59" s="20" t="str">
        <f>Calcoli!$E$194</f>
        <v/>
      </c>
      <c r="J59" s="33" t="str">
        <f>Calcoli!$F$194</f>
        <v/>
      </c>
      <c r="K59" s="34" t="str">
        <f>Calcoli!$G$194</f>
        <v/>
      </c>
      <c r="L59" s="100" t="str">
        <f>IF(Calcoli!$G$194="","",REPT("█",ROUND(MIN(1,Calcoli!$G$194)*14,0)))</f>
        <v/>
      </c>
      <c r="M59" s="83"/>
      <c r="N59" s="83"/>
      <c r="O59" s="83"/>
      <c r="P59" s="1"/>
      <c r="Q59" s="1"/>
      <c r="R59" s="1"/>
      <c r="S59" s="1"/>
      <c r="T59" s="1"/>
    </row>
    <row r="60" spans="1:20" ht="18.95" customHeight="1" x14ac:dyDescent="0.25">
      <c r="A60" s="1"/>
      <c r="B60" s="1"/>
      <c r="C60" s="1"/>
      <c r="D60" s="101" t="str">
        <f>Calcoli!$B$195&amp;""</f>
        <v/>
      </c>
      <c r="E60" s="83"/>
      <c r="F60" s="83"/>
      <c r="G60" s="41" t="str">
        <f>Calcoli!$C$195&amp;""</f>
        <v/>
      </c>
      <c r="H60" s="31" t="str">
        <f>Calcoli!$D$195</f>
        <v/>
      </c>
      <c r="I60" s="20" t="str">
        <f>Calcoli!$E$195</f>
        <v/>
      </c>
      <c r="J60" s="33" t="str">
        <f>Calcoli!$F$195</f>
        <v/>
      </c>
      <c r="K60" s="34" t="str">
        <f>Calcoli!$G$195</f>
        <v/>
      </c>
      <c r="L60" s="100" t="str">
        <f>IF(Calcoli!$G$195="","",REPT("█",ROUND(MIN(1,Calcoli!$G$195)*14,0)))</f>
        <v/>
      </c>
      <c r="M60" s="83"/>
      <c r="N60" s="83"/>
      <c r="O60" s="83"/>
      <c r="P60" s="1"/>
      <c r="Q60" s="1"/>
      <c r="R60" s="1"/>
      <c r="S60" s="1"/>
      <c r="T60" s="1"/>
    </row>
    <row r="61" spans="1:20" ht="18.95" customHeight="1" x14ac:dyDescent="0.25">
      <c r="A61" s="1"/>
      <c r="B61" s="1"/>
      <c r="C61" s="1"/>
      <c r="D61" s="101" t="str">
        <f>Calcoli!$B$196&amp;""</f>
        <v/>
      </c>
      <c r="E61" s="83"/>
      <c r="F61" s="83"/>
      <c r="G61" s="41" t="str">
        <f>Calcoli!$C$196&amp;""</f>
        <v/>
      </c>
      <c r="H61" s="31" t="str">
        <f>Calcoli!$D$196</f>
        <v/>
      </c>
      <c r="I61" s="20" t="str">
        <f>Calcoli!$E$196</f>
        <v/>
      </c>
      <c r="J61" s="33" t="str">
        <f>Calcoli!$F$196</f>
        <v/>
      </c>
      <c r="K61" s="34" t="str">
        <f>Calcoli!$G$196</f>
        <v/>
      </c>
      <c r="L61" s="100" t="str">
        <f>IF(Calcoli!$G$196="","",REPT("█",ROUND(MIN(1,Calcoli!$G$196)*14,0)))</f>
        <v/>
      </c>
      <c r="M61" s="83"/>
      <c r="N61" s="83"/>
      <c r="O61" s="83"/>
      <c r="P61" s="1"/>
      <c r="Q61" s="1"/>
      <c r="R61" s="1"/>
      <c r="S61" s="1"/>
      <c r="T61" s="1"/>
    </row>
    <row r="62" spans="1:20" ht="18.95" customHeight="1" x14ac:dyDescent="0.25">
      <c r="A62" s="1"/>
      <c r="B62" s="1"/>
      <c r="C62" s="1"/>
      <c r="D62" s="101" t="str">
        <f>Calcoli!$B$197&amp;""</f>
        <v/>
      </c>
      <c r="E62" s="83"/>
      <c r="F62" s="83"/>
      <c r="G62" s="41" t="str">
        <f>Calcoli!$C$197&amp;""</f>
        <v/>
      </c>
      <c r="H62" s="31" t="str">
        <f>Calcoli!$D$197</f>
        <v/>
      </c>
      <c r="I62" s="20" t="str">
        <f>Calcoli!$E$197</f>
        <v/>
      </c>
      <c r="J62" s="33" t="str">
        <f>Calcoli!$F$197</f>
        <v/>
      </c>
      <c r="K62" s="34" t="str">
        <f>Calcoli!$G$197</f>
        <v/>
      </c>
      <c r="L62" s="100" t="str">
        <f>IF(Calcoli!$G$197="","",REPT("█",ROUND(MIN(1,Calcoli!$G$197)*14,0)))</f>
        <v/>
      </c>
      <c r="M62" s="83"/>
      <c r="N62" s="83"/>
      <c r="O62" s="83"/>
      <c r="P62" s="1"/>
      <c r="Q62" s="1"/>
      <c r="R62" s="1"/>
      <c r="S62" s="1"/>
      <c r="T62" s="1"/>
    </row>
    <row r="63" spans="1:20" ht="18.95" customHeight="1" x14ac:dyDescent="0.25">
      <c r="A63" s="1"/>
      <c r="B63" s="1"/>
      <c r="C63" s="1"/>
      <c r="D63" s="101" t="str">
        <f>Calcoli!$B$198&amp;""</f>
        <v/>
      </c>
      <c r="E63" s="83"/>
      <c r="F63" s="83"/>
      <c r="G63" s="41" t="str">
        <f>Calcoli!$C$198&amp;""</f>
        <v/>
      </c>
      <c r="H63" s="31" t="str">
        <f>Calcoli!$D$198</f>
        <v/>
      </c>
      <c r="I63" s="20" t="str">
        <f>Calcoli!$E$198</f>
        <v/>
      </c>
      <c r="J63" s="33" t="str">
        <f>Calcoli!$F$198</f>
        <v/>
      </c>
      <c r="K63" s="34" t="str">
        <f>Calcoli!$G$198</f>
        <v/>
      </c>
      <c r="L63" s="100" t="str">
        <f>IF(Calcoli!$G$198="","",REPT("█",ROUND(MIN(1,Calcoli!$G$198)*14,0)))</f>
        <v/>
      </c>
      <c r="M63" s="83"/>
      <c r="N63" s="83"/>
      <c r="O63" s="83"/>
      <c r="P63" s="1"/>
      <c r="Q63" s="1"/>
      <c r="R63" s="1"/>
      <c r="S63" s="1"/>
      <c r="T63" s="1"/>
    </row>
    <row r="64" spans="1:20" ht="18.95" customHeight="1" x14ac:dyDescent="0.25">
      <c r="A64" s="1"/>
      <c r="B64" s="1"/>
      <c r="C64" s="1"/>
      <c r="D64" s="101" t="str">
        <f>Calcoli!$B$199&amp;""</f>
        <v/>
      </c>
      <c r="E64" s="83"/>
      <c r="F64" s="83"/>
      <c r="G64" s="41" t="str">
        <f>Calcoli!$C$199&amp;""</f>
        <v/>
      </c>
      <c r="H64" s="31" t="str">
        <f>Calcoli!$D$199</f>
        <v/>
      </c>
      <c r="I64" s="20" t="str">
        <f>Calcoli!$E$199</f>
        <v/>
      </c>
      <c r="J64" s="33" t="str">
        <f>Calcoli!$F$199</f>
        <v/>
      </c>
      <c r="K64" s="34" t="str">
        <f>Calcoli!$G$199</f>
        <v/>
      </c>
      <c r="L64" s="100" t="str">
        <f>IF(Calcoli!$G$199="","",REPT("█",ROUND(MIN(1,Calcoli!$G$199)*14,0)))</f>
        <v/>
      </c>
      <c r="M64" s="83"/>
      <c r="N64" s="83"/>
      <c r="O64" s="83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</sheetData>
  <mergeCells count="87">
    <mergeCell ref="D62:F62"/>
    <mergeCell ref="D56:F56"/>
    <mergeCell ref="D4:O4"/>
    <mergeCell ref="Q2:S2"/>
    <mergeCell ref="D64:F64"/>
    <mergeCell ref="D16:E16"/>
    <mergeCell ref="D18:E18"/>
    <mergeCell ref="L62:O62"/>
    <mergeCell ref="D63:F63"/>
    <mergeCell ref="Q3:S3"/>
    <mergeCell ref="L64:O64"/>
    <mergeCell ref="M14:N14"/>
    <mergeCell ref="L63:O63"/>
    <mergeCell ref="L51:O51"/>
    <mergeCell ref="D52:F52"/>
    <mergeCell ref="L54:O54"/>
    <mergeCell ref="D6:F6"/>
    <mergeCell ref="Q16:R16"/>
    <mergeCell ref="L60:O60"/>
    <mergeCell ref="D61:F61"/>
    <mergeCell ref="D48:F48"/>
    <mergeCell ref="M7:O7"/>
    <mergeCell ref="D49:F49"/>
    <mergeCell ref="L41:O41"/>
    <mergeCell ref="L61:O61"/>
    <mergeCell ref="L48:O48"/>
    <mergeCell ref="Q14:R14"/>
    <mergeCell ref="D58:F58"/>
    <mergeCell ref="D17:E17"/>
    <mergeCell ref="D42:F42"/>
    <mergeCell ref="D51:F51"/>
    <mergeCell ref="M15:N15"/>
    <mergeCell ref="L47:O47"/>
    <mergeCell ref="L43:O43"/>
    <mergeCell ref="D50:F50"/>
    <mergeCell ref="D44:F44"/>
    <mergeCell ref="D59:F59"/>
    <mergeCell ref="D14:E14"/>
    <mergeCell ref="L58:O58"/>
    <mergeCell ref="D45:F45"/>
    <mergeCell ref="D54:F54"/>
    <mergeCell ref="D60:F60"/>
    <mergeCell ref="Q7:S7"/>
    <mergeCell ref="L42:O42"/>
    <mergeCell ref="D15:E15"/>
    <mergeCell ref="L39:O39"/>
    <mergeCell ref="D46:F46"/>
    <mergeCell ref="Q18:S18"/>
    <mergeCell ref="D40:F40"/>
    <mergeCell ref="L44:O44"/>
    <mergeCell ref="L59:O59"/>
    <mergeCell ref="L46:O46"/>
    <mergeCell ref="D7:F7"/>
    <mergeCell ref="D12:E12"/>
    <mergeCell ref="G7:I7"/>
    <mergeCell ref="D57:F57"/>
    <mergeCell ref="Q19:S19"/>
    <mergeCell ref="G6:I6"/>
    <mergeCell ref="Q12:R12"/>
    <mergeCell ref="L40:O40"/>
    <mergeCell ref="D41:F41"/>
    <mergeCell ref="M6:O6"/>
    <mergeCell ref="D43:F43"/>
    <mergeCell ref="J7:L7"/>
    <mergeCell ref="D11:E11"/>
    <mergeCell ref="Q5:S6"/>
    <mergeCell ref="D55:F55"/>
    <mergeCell ref="M13:N13"/>
    <mergeCell ref="L57:O57"/>
    <mergeCell ref="Q15:R15"/>
    <mergeCell ref="D5:O5"/>
    <mergeCell ref="D53:F53"/>
    <mergeCell ref="D47:F47"/>
    <mergeCell ref="L49:O49"/>
    <mergeCell ref="D13:E13"/>
    <mergeCell ref="D39:F39"/>
    <mergeCell ref="L53:O53"/>
    <mergeCell ref="L45:O45"/>
    <mergeCell ref="Q13:R13"/>
    <mergeCell ref="L50:O50"/>
    <mergeCell ref="L56:O56"/>
    <mergeCell ref="Q4:S4"/>
    <mergeCell ref="L52:O52"/>
    <mergeCell ref="Q17:R17"/>
    <mergeCell ref="Q11:R11"/>
    <mergeCell ref="L55:O55"/>
    <mergeCell ref="J6:L6"/>
  </mergeCells>
  <conditionalFormatting sqref="D2:O2">
    <cfRule type="expression" dxfId="19" priority="1">
      <formula>D$1=$U$2</formula>
    </cfRule>
    <cfRule type="expression" dxfId="18" priority="2">
      <formula>$U$2=0</formula>
    </cfRule>
  </conditionalFormatting>
  <conditionalFormatting sqref="H12:H18">
    <cfRule type="expression" dxfId="17" priority="3">
      <formula>AND(ISNUMBER(H12),H12&lt;0)</formula>
    </cfRule>
    <cfRule type="expression" dxfId="16" priority="4">
      <formula>AND(ISNUMBER(H12),H12&gt;0)</formula>
    </cfRule>
  </conditionalFormatting>
  <conditionalFormatting sqref="J40:J64">
    <cfRule type="expression" dxfId="15" priority="17">
      <formula>AND(ISNUMBER(J40),J40&lt;0)</formula>
    </cfRule>
  </conditionalFormatting>
  <conditionalFormatting sqref="L40:L64">
    <cfRule type="expression" dxfId="14" priority="18">
      <formula>AND(ISNUMBER(K40),K40&gt;1)</formula>
    </cfRule>
  </conditionalFormatting>
  <hyperlinks>
    <hyperlink ref="B4" location="'Dashboard'!A1" display="   🏠   Dashboard" xr:uid="{00000000-0004-0000-0200-000000000000}"/>
    <hyperlink ref="B5" location="'Budgeting'!A1" display="   💰   Budgeting" xr:uid="{00000000-0004-0000-0200-000001000000}"/>
    <hyperlink ref="B6" location="'Entrate'!A1" display="   📈   Entrate" xr:uid="{00000000-0004-0000-0200-000002000000}"/>
    <hyperlink ref="B7" location="'Spese'!A1" display="   📉   Spese" xr:uid="{00000000-0004-0000-0200-000003000000}"/>
    <hyperlink ref="B8" location="'Investimenti'!A1" display="   💼   Investimenti" xr:uid="{00000000-0004-0000-0200-000004000000}"/>
    <hyperlink ref="B9" location="'Debiti'!A1" display="   🏦   Debiti" xr:uid="{00000000-0004-0000-0200-000005000000}"/>
    <hyperlink ref="B10" location="'Obiettivi'!A1" display="   🎯   Obiettivi" xr:uid="{00000000-0004-0000-0200-000006000000}"/>
    <hyperlink ref="Q11" location="'Budgeting'!A1" display="💰  Budget usato" xr:uid="{00000000-0004-0000-0200-000007000000}"/>
    <hyperlink ref="Q12" location="'Entrate'!A1" display="📈  Entrate" xr:uid="{00000000-0004-0000-0200-000008000000}"/>
    <hyperlink ref="B13" location="'Movimenti'!A1" display="   ✎  Movimenti" xr:uid="{00000000-0004-0000-0200-000009000000}"/>
    <hyperlink ref="Q13" location="'Spese'!A1" display="📉  Spese" xr:uid="{00000000-0004-0000-0200-00000A000000}"/>
    <hyperlink ref="B14" location="'Impostazioni'!A1" display="   ⚙  Impostazioni" xr:uid="{00000000-0004-0000-0200-00000B000000}"/>
    <hyperlink ref="Q14" location="'Investimenti'!A1" display="💼  Investimenti" xr:uid="{00000000-0004-0000-0200-00000C000000}"/>
    <hyperlink ref="B15" location="'Dati investimenti'!A1" display="   ▸  Investimenti" xr:uid="{00000000-0004-0000-0200-00000D000000}"/>
    <hyperlink ref="Q15" location="'Debiti'!A1" display="🏦  Debiti" xr:uid="{00000000-0004-0000-0200-00000E000000}"/>
    <hyperlink ref="B16" location="'Dati debiti'!A1" display="   ▸  Debiti" xr:uid="{00000000-0004-0000-0200-00000F000000}"/>
    <hyperlink ref="Q16" location="'Obiettivi'!A1" display="🎯  Obiettivi" xr:uid="{00000000-0004-0000-0200-000010000000}"/>
    <hyperlink ref="B17" location="'Dati obiettivi'!A1" display="   ▸  Obiettivi" xr:uid="{00000000-0004-0000-0200-000011000000}"/>
    <hyperlink ref="Q17" location="'Dashboard'!A1" display="🧮  Patrimonio netto" xr:uid="{00000000-0004-0000-0200-000012000000}"/>
    <hyperlink ref="B18" location="'Inizia qui'!A1" display="   ?  Guida" xr:uid="{00000000-0004-0000-02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2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7B8"/>
    <pageSetUpPr fitToPage="1"/>
  </sheetPr>
  <dimension ref="A1:BA64"/>
  <sheetViews>
    <sheetView showGridLines="0" zoomScale="90" workbookViewId="0">
      <pane ySplit="3" topLeftCell="A4" activePane="bottomLeft" state="frozen"/>
      <selection pane="bottomLeft" activeCell="B8" sqref="B8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2" width="13" hidden="1" customWidth="1" outlineLevel="1"/>
    <col min="53" max="53" width="9.140625" collapsed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96" t="s">
        <v>44</v>
      </c>
      <c r="R2" s="83"/>
      <c r="S2" s="83"/>
      <c r="T2" s="1"/>
      <c r="U2">
        <f>Calcoli!$C$48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3" t="s">
        <v>46</v>
      </c>
      <c r="C4" s="1"/>
      <c r="D4" s="94" t="str">
        <f>"Entrate  ·  "&amp;Calcoli!$F$48</f>
        <v>Entrate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3" t="s">
        <v>48</v>
      </c>
      <c r="C5" s="1"/>
      <c r="D5" s="97" t="str">
        <f>IF(Calcoli!$B$41=0,"⚠  Non ci sono ancora dati: inizia dal foglio Movimenti.",IF(Calcoli!$C$48&gt;Calcoli!$B$41,"⚠  Per "&amp;LOWER(INDEX(Calcoli!$L$46:$L$57,Calcoli!$C$48))&amp;"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INDEX(Calcoli!$C$17:$O$17,Calcoli!$E$48+1)</f>
        <v>9692.03</v>
      </c>
      <c r="R5" s="83"/>
      <c r="S5" s="83"/>
      <c r="T5" s="1"/>
    </row>
    <row r="6" spans="1:21" ht="24" customHeight="1" x14ac:dyDescent="0.25">
      <c r="A6" s="1"/>
      <c r="B6" s="12" t="s">
        <v>49</v>
      </c>
      <c r="C6" s="1"/>
      <c r="D6" s="87" t="s">
        <v>50</v>
      </c>
      <c r="E6" s="88"/>
      <c r="F6" s="89"/>
      <c r="G6" s="87" t="s">
        <v>96</v>
      </c>
      <c r="H6" s="88"/>
      <c r="I6" s="89"/>
      <c r="J6" s="87" t="s">
        <v>97</v>
      </c>
      <c r="K6" s="88"/>
      <c r="L6" s="89"/>
      <c r="M6" s="87" t="s">
        <v>98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3" t="s">
        <v>54</v>
      </c>
      <c r="C7" s="1"/>
      <c r="D7" s="92">
        <f>INDEX(Calcoli!$D$7:$P$7,Calcoli!$D$48)</f>
        <v>55970</v>
      </c>
      <c r="E7" s="88"/>
      <c r="F7" s="89"/>
      <c r="G7" s="92">
        <f>INDEX(Calcoli!$D$5:$P$5,Calcoli!$D$48)</f>
        <v>49200</v>
      </c>
      <c r="H7" s="88"/>
      <c r="I7" s="89"/>
      <c r="J7" s="92">
        <f>INDEX(Calcoli!$D$6:$P$6,Calcoli!$D$48)</f>
        <v>6770</v>
      </c>
      <c r="K7" s="88"/>
      <c r="L7" s="89"/>
      <c r="M7" s="107">
        <f>IF(OR(Calcoli!$B$41=0,Calcoli!$C$48&gt;Calcoli!$B$41),"",INDEX(Calcoli!$D$7:$P$7,Calcoli!$D$48)-INDEX(Calcoli!$D$18:$P$18,Calcoli!$D$48))</f>
        <v>-430</v>
      </c>
      <c r="N7" s="88"/>
      <c r="O7" s="89"/>
      <c r="P7" s="1"/>
      <c r="Q7" s="98" t="str">
        <f>Calcoli!$G$48</f>
        <v>a fine dicembre 2026</v>
      </c>
      <c r="R7" s="83"/>
      <c r="S7" s="83"/>
      <c r="T7" s="1"/>
    </row>
    <row r="8" spans="1:21" ht="24" customHeight="1" x14ac:dyDescent="0.25">
      <c r="A8" s="1"/>
      <c r="B8" s="13" t="s">
        <v>55</v>
      </c>
      <c r="C8" s="1"/>
      <c r="D8" s="14"/>
      <c r="E8" s="15"/>
      <c r="F8" s="16"/>
      <c r="G8" s="95" t="str">
        <f>IF(INDEX(Calcoli!$D$7:$P$7,Calcoli!$D$48)=0,"",TEXT(INDEX(Calcoli!$D$5:$P$5,Calcoli!$D$48)/INDEX(Calcoli!$D$7:$P$7,Calcoli!$D$48),"0%")&amp;" del totale")</f>
        <v>88% del totale</v>
      </c>
      <c r="H8" s="88"/>
      <c r="I8" s="89"/>
      <c r="J8" s="95" t="str">
        <f>IF(INDEX(Calcoli!$D$7:$P$7,Calcoli!$D$48)=0,"",TEXT(INDEX(Calcoli!$D$6:$P$6,Calcoli!$D$48)/INDEX(Calcoli!$D$7:$P$7,Calcoli!$D$48),"0%")&amp;" del totale")</f>
        <v>12% del totale</v>
      </c>
      <c r="K8" s="88"/>
      <c r="L8" s="89"/>
      <c r="M8" s="95" t="s">
        <v>99</v>
      </c>
      <c r="N8" s="88"/>
      <c r="O8" s="89"/>
      <c r="P8" s="1"/>
      <c r="Q8" s="17"/>
      <c r="R8" s="17"/>
      <c r="S8" s="17"/>
      <c r="T8" s="1"/>
    </row>
    <row r="9" spans="1:21" ht="24" customHeight="1" x14ac:dyDescent="0.25">
      <c r="A9" s="1"/>
      <c r="B9" s="13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3" t="s">
        <v>57</v>
      </c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1.95" customHeight="1" x14ac:dyDescent="0.25">
      <c r="A11" s="1"/>
      <c r="B11" s="17"/>
      <c r="C11" s="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IF(INDEX(Calcoli!$D$19:$P$19,Calcoli!$D$48)=0,"",INDEX(Calcoli!$D$10:$P$10,Calcoli!$D$48)/INDEX(Calcoli!$D$19:$P$19,Calcoli!$D$48))</f>
        <v>0.95328128205128204</v>
      </c>
      <c r="T11" s="1"/>
    </row>
    <row r="12" spans="1:21" ht="21.95" customHeight="1" x14ac:dyDescent="0.25">
      <c r="A12" s="1"/>
      <c r="B12" s="19" t="s">
        <v>59</v>
      </c>
      <c r="C12" s="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INDEX(Calcoli!$D$7:$P$7,Calcoli!$D$48)</f>
        <v>55970</v>
      </c>
      <c r="T12" s="1"/>
    </row>
    <row r="13" spans="1:21" ht="21.95" customHeight="1" x14ac:dyDescent="0.25">
      <c r="A13" s="1"/>
      <c r="B13" s="21" t="s">
        <v>61</v>
      </c>
      <c r="C13" s="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"/>
      <c r="Q13" s="86" t="s">
        <v>62</v>
      </c>
      <c r="R13" s="83"/>
      <c r="S13" s="20">
        <f>INDEX(Calcoli!$D$10:$P$10,Calcoli!$D$48)</f>
        <v>37177.97</v>
      </c>
      <c r="T13" s="1"/>
    </row>
    <row r="14" spans="1:21" ht="21.95" customHeight="1" x14ac:dyDescent="0.25">
      <c r="A14" s="1"/>
      <c r="B14" s="21" t="s">
        <v>63</v>
      </c>
      <c r="C14" s="1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"/>
      <c r="Q14" s="86" t="s">
        <v>64</v>
      </c>
      <c r="R14" s="83"/>
      <c r="S14" s="20">
        <f>INDEX(Calcoli!$C$27:$O$27,Calcoli!$E$48+1)</f>
        <v>51640</v>
      </c>
      <c r="T14" s="1"/>
    </row>
    <row r="15" spans="1:21" ht="21.95" customHeight="1" x14ac:dyDescent="0.25">
      <c r="A15" s="1"/>
      <c r="B15" s="21" t="s">
        <v>65</v>
      </c>
      <c r="C15" s="1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"/>
      <c r="Q15" s="86" t="s">
        <v>66</v>
      </c>
      <c r="R15" s="83"/>
      <c r="S15" s="20">
        <f>INDEX(Calcoli!$C$32:$O$32,Calcoli!$E$48+1)</f>
        <v>153095.06000000003</v>
      </c>
      <c r="T15" s="1"/>
    </row>
    <row r="16" spans="1:21" ht="21.95" customHeight="1" x14ac:dyDescent="0.25">
      <c r="A16" s="1"/>
      <c r="B16" s="21" t="s">
        <v>67</v>
      </c>
      <c r="C16" s="1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INDEX(Calcoli!$C$34:$O$34,Calcoli!$E$48+1)</f>
        <v>25100</v>
      </c>
      <c r="T16" s="1"/>
    </row>
    <row r="17" spans="1:20" ht="21.95" customHeight="1" x14ac:dyDescent="0.25">
      <c r="A17" s="1"/>
      <c r="B17" s="21" t="s">
        <v>69</v>
      </c>
      <c r="C17" s="1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INDEX(Calcoli!$C$36:$O$36,Calcoli!$E$48+1)</f>
        <v>178336.97</v>
      </c>
      <c r="T17" s="1"/>
    </row>
    <row r="18" spans="1:20" x14ac:dyDescent="0.25">
      <c r="A18" s="1"/>
      <c r="B18" s="21" t="s">
        <v>71</v>
      </c>
      <c r="C18" s="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"/>
      <c r="Q18" s="90" t="str">
        <f>"Entrate e spese: "&amp;LOWER(Calcoli!$F$48)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"/>
      <c r="Q19" s="90" t="str">
        <f>"Il resto: "&amp;Calcoli!$G$48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"/>
      <c r="Q20" s="1"/>
      <c r="R20" s="1"/>
      <c r="S20" s="1"/>
      <c r="T20" s="1"/>
    </row>
    <row r="21" spans="1:20" x14ac:dyDescent="0.25">
      <c r="A21" s="1"/>
      <c r="B21" s="17"/>
      <c r="C21" s="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"/>
      <c r="Q21" s="1"/>
      <c r="R21" s="1"/>
      <c r="S21" s="1"/>
      <c r="T21" s="1"/>
    </row>
    <row r="22" spans="1:20" x14ac:dyDescent="0.25">
      <c r="A22" s="1"/>
      <c r="B22" s="17"/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"/>
      <c r="Q22" s="1"/>
      <c r="R22" s="1"/>
      <c r="S22" s="1"/>
      <c r="T22" s="1"/>
    </row>
    <row r="23" spans="1:20" x14ac:dyDescent="0.25">
      <c r="A23" s="1"/>
      <c r="B23" s="22" t="s">
        <v>72</v>
      </c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x14ac:dyDescent="0.25">
      <c r="A24" s="1"/>
      <c r="B24" s="17"/>
      <c r="C24" s="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7"/>
      <c r="E29" s="17"/>
      <c r="F29" s="17"/>
      <c r="G29" s="17"/>
      <c r="H29" s="6" t="s">
        <v>100</v>
      </c>
      <c r="I29" s="17"/>
      <c r="J29" s="17"/>
      <c r="K29" s="17"/>
      <c r="L29" s="17"/>
      <c r="M29" s="17"/>
      <c r="N29" s="17"/>
      <c r="O29" s="17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"/>
      <c r="Q30" s="1"/>
      <c r="R30" s="1"/>
      <c r="S30" s="1"/>
      <c r="T30" s="1"/>
    </row>
    <row r="31" spans="1:20" ht="20.100000000000001" customHeight="1" x14ac:dyDescent="0.25">
      <c r="A31" s="1"/>
      <c r="B31" s="1"/>
      <c r="C31" s="1"/>
      <c r="D31" s="17"/>
      <c r="E31" s="17"/>
      <c r="F31" s="17"/>
      <c r="G31" s="17"/>
      <c r="H31" s="23" t="str">
        <f>IF(Calcoli!$C$165="","","●")</f>
        <v>●</v>
      </c>
      <c r="I31" s="86" t="str">
        <f>Calcoli!$C$165&amp;""</f>
        <v>💼 Stipendi</v>
      </c>
      <c r="J31" s="83"/>
      <c r="K31" s="83"/>
      <c r="L31" s="83"/>
      <c r="M31" s="20">
        <f>Calcoli!$D$165</f>
        <v>49200</v>
      </c>
      <c r="N31" s="42">
        <f>Calcoli!$E$165</f>
        <v>0.879042344112918</v>
      </c>
      <c r="O31" s="17"/>
      <c r="P31" s="1"/>
      <c r="Q31" s="1"/>
      <c r="R31" s="1"/>
      <c r="S31" s="1"/>
      <c r="T31" s="1"/>
    </row>
    <row r="32" spans="1:20" ht="20.100000000000001" customHeight="1" x14ac:dyDescent="0.25">
      <c r="A32" s="1"/>
      <c r="B32" s="1"/>
      <c r="C32" s="1"/>
      <c r="D32" s="17"/>
      <c r="E32" s="17"/>
      <c r="F32" s="17"/>
      <c r="G32" s="17"/>
      <c r="H32" s="24" t="str">
        <f>IF(Calcoli!$C$166="","","●")</f>
        <v>●</v>
      </c>
      <c r="I32" s="86" t="str">
        <f>Calcoli!$C$166&amp;""</f>
        <v>🎁 Tredicesime e premi</v>
      </c>
      <c r="J32" s="83"/>
      <c r="K32" s="83"/>
      <c r="L32" s="83"/>
      <c r="M32" s="20">
        <f>Calcoli!$D$166</f>
        <v>4900</v>
      </c>
      <c r="N32" s="42">
        <f>Calcoli!$E$166</f>
        <v>0.087546900125067</v>
      </c>
      <c r="O32" s="17"/>
      <c r="P32" s="1"/>
      <c r="Q32" s="1"/>
      <c r="R32" s="1"/>
      <c r="S32" s="1"/>
      <c r="T32" s="1"/>
    </row>
    <row r="33" spans="1:20" ht="20.100000000000001" customHeight="1" x14ac:dyDescent="0.25">
      <c r="A33" s="1"/>
      <c r="B33" s="1"/>
      <c r="C33" s="1"/>
      <c r="D33" s="17"/>
      <c r="E33" s="17"/>
      <c r="F33" s="17"/>
      <c r="G33" s="17"/>
      <c r="H33" s="26" t="str">
        <f>IF(Calcoli!$C$167="","","●")</f>
        <v>●</v>
      </c>
      <c r="I33" s="86" t="str">
        <f>Calcoli!$C$167&amp;""</f>
        <v>🛠️ Lavori extra</v>
      </c>
      <c r="J33" s="83"/>
      <c r="K33" s="83"/>
      <c r="L33" s="83"/>
      <c r="M33" s="20">
        <f>Calcoli!$D$167</f>
        <v>1270</v>
      </c>
      <c r="N33" s="42">
        <f>Calcoli!$E$167</f>
        <v>0.0226907271752725</v>
      </c>
      <c r="O33" s="17"/>
      <c r="P33" s="1"/>
      <c r="Q33" s="1"/>
      <c r="R33" s="1"/>
      <c r="S33" s="1"/>
      <c r="T33" s="1"/>
    </row>
    <row r="34" spans="1:20" ht="20.100000000000001" customHeight="1" x14ac:dyDescent="0.25">
      <c r="A34" s="1"/>
      <c r="B34" s="1"/>
      <c r="C34" s="1"/>
      <c r="D34" s="17"/>
      <c r="E34" s="17"/>
      <c r="F34" s="17"/>
      <c r="G34" s="17"/>
      <c r="H34" s="25" t="str">
        <f>IF(Calcoli!$C$168="","","●")</f>
        <v>●</v>
      </c>
      <c r="I34" s="86" t="str">
        <f>Calcoli!$C$168&amp;""</f>
        <v>🧾 Rimborsi e altro</v>
      </c>
      <c r="J34" s="83"/>
      <c r="K34" s="83"/>
      <c r="L34" s="83"/>
      <c r="M34" s="20">
        <f>Calcoli!$D$168</f>
        <v>600</v>
      </c>
      <c r="N34" s="42">
        <f>Calcoli!$E$168</f>
        <v>0.0107200285867429</v>
      </c>
      <c r="O34" s="17"/>
      <c r="P34" s="1"/>
      <c r="Q34" s="1"/>
      <c r="R34" s="1"/>
      <c r="S34" s="1"/>
      <c r="T34" s="1"/>
    </row>
    <row r="35" spans="1:20" ht="20.100000000000001" customHeight="1" x14ac:dyDescent="0.25">
      <c r="A35" s="1"/>
      <c r="B35" s="1"/>
      <c r="C35" s="1"/>
      <c r="D35" s="17"/>
      <c r="E35" s="17"/>
      <c r="F35" s="17"/>
      <c r="G35" s="17"/>
      <c r="H35" s="43" t="str">
        <f>IF(Calcoli!$C$169="","","●")</f>
        <v/>
      </c>
      <c r="I35" s="86" t="str">
        <f>Calcoli!$C$169&amp;""</f>
        <v/>
      </c>
      <c r="J35" s="83"/>
      <c r="K35" s="83"/>
      <c r="L35" s="83"/>
      <c r="M35" s="20" t="str">
        <f>Calcoli!$D$169</f>
        <v/>
      </c>
      <c r="N35" s="42" t="str">
        <f>Calcoli!$E$169</f>
        <v/>
      </c>
      <c r="O35" s="17"/>
      <c r="P35" s="1"/>
      <c r="Q35" s="1"/>
      <c r="R35" s="1"/>
      <c r="S35" s="1"/>
      <c r="T35" s="1"/>
    </row>
    <row r="36" spans="1:20" ht="20.100000000000001" customHeight="1" x14ac:dyDescent="0.25">
      <c r="A36" s="1"/>
      <c r="B36" s="1"/>
      <c r="C36" s="1"/>
      <c r="D36" s="17"/>
      <c r="E36" s="17"/>
      <c r="F36" s="17"/>
      <c r="G36" s="17"/>
      <c r="H36" s="27" t="str">
        <f>IF(Calcoli!$C$170="","","●")</f>
        <v/>
      </c>
      <c r="I36" s="86" t="str">
        <f>Calcoli!$C$170&amp;""</f>
        <v/>
      </c>
      <c r="J36" s="83"/>
      <c r="K36" s="83"/>
      <c r="L36" s="83"/>
      <c r="M36" s="20" t="str">
        <f>Calcoli!$D$170</f>
        <v/>
      </c>
      <c r="N36" s="42" t="str">
        <f>Calcoli!$E$170</f>
        <v/>
      </c>
      <c r="O36" s="17"/>
      <c r="P36" s="1"/>
      <c r="Q36" s="1"/>
      <c r="R36" s="1"/>
      <c r="S36" s="1"/>
      <c r="T36" s="1"/>
    </row>
    <row r="37" spans="1:20" ht="20.100000000000001" customHeight="1" x14ac:dyDescent="0.25">
      <c r="A37" s="1"/>
      <c r="B37" s="1"/>
      <c r="C37" s="1"/>
      <c r="D37" s="17"/>
      <c r="E37" s="17"/>
      <c r="F37" s="17"/>
      <c r="G37" s="17"/>
      <c r="H37" s="44" t="str">
        <f>IF(Calcoli!$C$171="","","●")</f>
        <v/>
      </c>
      <c r="I37" s="86" t="str">
        <f>Calcoli!$C$171&amp;""</f>
        <v/>
      </c>
      <c r="J37" s="83"/>
      <c r="K37" s="83"/>
      <c r="L37" s="83"/>
      <c r="M37" s="20" t="str">
        <f>Calcoli!$D$171</f>
        <v/>
      </c>
      <c r="N37" s="42" t="str">
        <f>Calcoli!$E$171</f>
        <v/>
      </c>
      <c r="O37" s="17"/>
      <c r="P37" s="1"/>
      <c r="Q37" s="1"/>
      <c r="R37" s="1"/>
      <c r="S37" s="1"/>
      <c r="T37" s="1"/>
    </row>
    <row r="38" spans="1:20" ht="20.100000000000001" customHeight="1" x14ac:dyDescent="0.25">
      <c r="A38" s="1"/>
      <c r="B38" s="1"/>
      <c r="C38" s="1"/>
      <c r="D38" s="17"/>
      <c r="E38" s="17"/>
      <c r="F38" s="17"/>
      <c r="G38" s="17"/>
      <c r="H38" s="45" t="str">
        <f>IF(Calcoli!$C$172="","","●")</f>
        <v/>
      </c>
      <c r="I38" s="86" t="str">
        <f>Calcoli!$C$172&amp;""</f>
        <v/>
      </c>
      <c r="J38" s="83"/>
      <c r="K38" s="83"/>
      <c r="L38" s="83"/>
      <c r="M38" s="20" t="str">
        <f>Calcoli!$D$172</f>
        <v/>
      </c>
      <c r="N38" s="42" t="str">
        <f>Calcoli!$E$172</f>
        <v/>
      </c>
      <c r="O38" s="17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35">
    <mergeCell ref="Q2:S2"/>
    <mergeCell ref="I36:L36"/>
    <mergeCell ref="Q15:R15"/>
    <mergeCell ref="D5:O5"/>
    <mergeCell ref="J8:L8"/>
    <mergeCell ref="I32:L32"/>
    <mergeCell ref="Q7:S7"/>
    <mergeCell ref="Q3:S3"/>
    <mergeCell ref="Q17:R17"/>
    <mergeCell ref="Q11:R11"/>
    <mergeCell ref="Q18:S18"/>
    <mergeCell ref="G7:I7"/>
    <mergeCell ref="G8:I8"/>
    <mergeCell ref="D6:F6"/>
    <mergeCell ref="I35:L35"/>
    <mergeCell ref="Q4:S4"/>
    <mergeCell ref="I38:L38"/>
    <mergeCell ref="M7:O7"/>
    <mergeCell ref="D7:F7"/>
    <mergeCell ref="M6:O6"/>
    <mergeCell ref="I33:L33"/>
    <mergeCell ref="J7:L7"/>
    <mergeCell ref="I31:L31"/>
    <mergeCell ref="I34:L34"/>
    <mergeCell ref="Q5:S6"/>
    <mergeCell ref="Q14:R14"/>
    <mergeCell ref="D4:O4"/>
    <mergeCell ref="M8:O8"/>
    <mergeCell ref="I37:L37"/>
    <mergeCell ref="Q13:R13"/>
    <mergeCell ref="Q16:R16"/>
    <mergeCell ref="J6:L6"/>
    <mergeCell ref="Q19:S19"/>
    <mergeCell ref="G6:I6"/>
    <mergeCell ref="Q12:R12"/>
  </mergeCells>
  <conditionalFormatting sqref="D2:O2">
    <cfRule type="expression" dxfId="13" priority="1">
      <formula>D$1=$U$2</formula>
    </cfRule>
    <cfRule type="expression" dxfId="12" priority="2">
      <formula>$U$2=0</formula>
    </cfRule>
  </conditionalFormatting>
  <hyperlinks>
    <hyperlink ref="B4" location="'Dashboard'!A1" display="   🏠   Dashboard" xr:uid="{00000000-0004-0000-0300-000000000000}"/>
    <hyperlink ref="B5" location="'Budgeting'!A1" display="   💰   Budgeting" xr:uid="{00000000-0004-0000-0300-000001000000}"/>
    <hyperlink ref="B6" location="'Entrate'!A1" display="   📈   Entrate" xr:uid="{00000000-0004-0000-0300-000002000000}"/>
    <hyperlink ref="B7" location="'Spese'!A1" display="   📉   Spese" xr:uid="{00000000-0004-0000-0300-000003000000}"/>
    <hyperlink ref="B8" location="'Investimenti'!A1" display="   💼   Investimenti" xr:uid="{00000000-0004-0000-0300-000004000000}"/>
    <hyperlink ref="B9" location="'Debiti'!A1" display="   🏦   Debiti" xr:uid="{00000000-0004-0000-0300-000005000000}"/>
    <hyperlink ref="B10" location="'Obiettivi'!A1" display="   🎯   Obiettivi" xr:uid="{00000000-0004-0000-0300-000006000000}"/>
    <hyperlink ref="Q11" location="'Budgeting'!A1" display="💰  Budget usato" xr:uid="{00000000-0004-0000-0300-000007000000}"/>
    <hyperlink ref="Q12" location="'Entrate'!A1" display="📈  Entrate" xr:uid="{00000000-0004-0000-0300-000008000000}"/>
    <hyperlink ref="B13" location="'Movimenti'!A1" display="   ✎  Movimenti" xr:uid="{00000000-0004-0000-0300-000009000000}"/>
    <hyperlink ref="Q13" location="'Spese'!A1" display="📉  Spese" xr:uid="{00000000-0004-0000-0300-00000A000000}"/>
    <hyperlink ref="B14" location="'Impostazioni'!A1" display="   ⚙  Impostazioni" xr:uid="{00000000-0004-0000-0300-00000B000000}"/>
    <hyperlink ref="Q14" location="'Investimenti'!A1" display="💼  Investimenti" xr:uid="{00000000-0004-0000-0300-00000C000000}"/>
    <hyperlink ref="B15" location="'Dati investimenti'!A1" display="   ▸  Investimenti" xr:uid="{00000000-0004-0000-0300-00000D000000}"/>
    <hyperlink ref="Q15" location="'Debiti'!A1" display="🏦  Debiti" xr:uid="{00000000-0004-0000-0300-00000E000000}"/>
    <hyperlink ref="B16" location="'Dati debiti'!A1" display="   ▸  Debiti" xr:uid="{00000000-0004-0000-0300-00000F000000}"/>
    <hyperlink ref="Q16" location="'Obiettivi'!A1" display="🎯  Obiettivi" xr:uid="{00000000-0004-0000-0300-000010000000}"/>
    <hyperlink ref="B17" location="'Dati obiettivi'!A1" display="   ▸  Obiettivi" xr:uid="{00000000-0004-0000-0300-000011000000}"/>
    <hyperlink ref="Q17" location="'Dashboard'!A1" display="🧮  Patrimonio netto" xr:uid="{00000000-0004-0000-0300-000012000000}"/>
    <hyperlink ref="B18" location="'Inizia qui'!A1" display="   ?  Guida" xr:uid="{00000000-0004-0000-03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3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747B8"/>
    <pageSetUpPr fitToPage="1"/>
  </sheetPr>
  <dimension ref="A1:BA64"/>
  <sheetViews>
    <sheetView showGridLines="0" zoomScale="90" workbookViewId="0">
      <pane ySplit="3" topLeftCell="A4" activePane="bottomLeft" state="frozen"/>
      <selection pane="bottomLeft" activeCell="B6" sqref="B6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2" width="13" hidden="1" customWidth="1" outlineLevel="1"/>
    <col min="53" max="53" width="9.140625" collapsed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96" t="s">
        <v>44</v>
      </c>
      <c r="R2" s="83"/>
      <c r="S2" s="83"/>
      <c r="T2" s="1"/>
      <c r="U2">
        <f>Calcoli!$C$49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3" t="s">
        <v>46</v>
      </c>
      <c r="C4" s="1"/>
      <c r="D4" s="94" t="str">
        <f>"Spese  ·  "&amp;Calcoli!$F$49</f>
        <v>Spese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3" t="s">
        <v>48</v>
      </c>
      <c r="C5" s="1"/>
      <c r="D5" s="97" t="str">
        <f>IF(Calcoli!$B$41=0,"⚠  Non ci sono ancora dati: inizia dal foglio Movimenti.",IF(Calcoli!$C$49&gt;Calcoli!$B$41,"⚠  Per "&amp;LOWER(INDEX(Calcoli!$L$46:$L$57,Calcoli!$C$49))&amp;"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INDEX(Calcoli!$C$17:$O$17,Calcoli!$E$49+1)</f>
        <v>9692.03</v>
      </c>
      <c r="R5" s="83"/>
      <c r="S5" s="83"/>
      <c r="T5" s="1"/>
    </row>
    <row r="6" spans="1:21" ht="24" customHeight="1" x14ac:dyDescent="0.25">
      <c r="A6" s="1"/>
      <c r="B6" s="13" t="s">
        <v>49</v>
      </c>
      <c r="C6" s="1"/>
      <c r="D6" s="87" t="s">
        <v>51</v>
      </c>
      <c r="E6" s="88"/>
      <c r="F6" s="89"/>
      <c r="G6" s="87" t="s">
        <v>96</v>
      </c>
      <c r="H6" s="88"/>
      <c r="I6" s="89"/>
      <c r="J6" s="87" t="s">
        <v>97</v>
      </c>
      <c r="K6" s="88"/>
      <c r="L6" s="89"/>
      <c r="M6" s="87" t="s">
        <v>101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2" t="s">
        <v>54</v>
      </c>
      <c r="C7" s="1"/>
      <c r="D7" s="92">
        <f>INDEX(Calcoli!$D$10:$P$10,Calcoli!$D$49)</f>
        <v>37177.97</v>
      </c>
      <c r="E7" s="88"/>
      <c r="F7" s="89"/>
      <c r="G7" s="92">
        <f>INDEX(Calcoli!$D$8:$P$8,Calcoli!$D$49)</f>
        <v>20504</v>
      </c>
      <c r="H7" s="88"/>
      <c r="I7" s="89"/>
      <c r="J7" s="92">
        <f>INDEX(Calcoli!$D$9:$P$9,Calcoli!$D$49)</f>
        <v>16673.97</v>
      </c>
      <c r="K7" s="88"/>
      <c r="L7" s="89"/>
      <c r="M7" s="105">
        <f>IF(INDEX(Calcoli!$D$7:$P$7,Calcoli!$D$49)=0,"",INDEX(Calcoli!$D$10:$P$10,Calcoli!$D$49)/INDEX(Calcoli!$D$7:$P$7,Calcoli!$D$49))</f>
        <v>0.664248168661783</v>
      </c>
      <c r="N7" s="88"/>
      <c r="O7" s="89"/>
      <c r="P7" s="1"/>
      <c r="Q7" s="98" t="str">
        <f>Calcoli!$G$49</f>
        <v>a fine dicembre 2026</v>
      </c>
      <c r="R7" s="83"/>
      <c r="S7" s="83"/>
      <c r="T7" s="1"/>
    </row>
    <row r="8" spans="1:21" ht="24" customHeight="1" x14ac:dyDescent="0.25">
      <c r="A8" s="1"/>
      <c r="B8" s="13" t="s">
        <v>55</v>
      </c>
      <c r="C8" s="1"/>
      <c r="D8" s="14"/>
      <c r="E8" s="15"/>
      <c r="F8" s="16"/>
      <c r="G8" s="95" t="str">
        <f>IF(INDEX(Calcoli!$D$10:$P$10,Calcoli!$D$49)=0,"",TEXT(INDEX(Calcoli!$D$8:$P$8,Calcoli!$D$49)/INDEX(Calcoli!$D$10:$P$10,Calcoli!$D$49),"0%")&amp;" del totale")</f>
        <v>55% del totale</v>
      </c>
      <c r="H8" s="88"/>
      <c r="I8" s="89"/>
      <c r="J8" s="95" t="str">
        <f>IF(INDEX(Calcoli!$D$10:$P$10,Calcoli!$D$49)=0,"",TEXT(INDEX(Calcoli!$D$9:$P$9,Calcoli!$D$49)/INDEX(Calcoli!$D$10:$P$10,Calcoli!$D$49),"0%")&amp;" del totale")</f>
        <v>45% del totale</v>
      </c>
      <c r="K8" s="88"/>
      <c r="L8" s="89"/>
      <c r="M8" s="95" t="s">
        <v>102</v>
      </c>
      <c r="N8" s="88"/>
      <c r="O8" s="89"/>
      <c r="P8" s="1"/>
      <c r="Q8" s="17"/>
      <c r="R8" s="17"/>
      <c r="S8" s="17"/>
      <c r="T8" s="1"/>
    </row>
    <row r="9" spans="1:21" ht="24" customHeight="1" x14ac:dyDescent="0.25">
      <c r="A9" s="1"/>
      <c r="B9" s="13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3" t="s">
        <v>57</v>
      </c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1.95" customHeight="1" x14ac:dyDescent="0.25">
      <c r="A11" s="1"/>
      <c r="B11" s="17"/>
      <c r="C11" s="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IF(INDEX(Calcoli!$D$19:$P$19,Calcoli!$D$49)=0,"",INDEX(Calcoli!$D$10:$P$10,Calcoli!$D$49)/INDEX(Calcoli!$D$19:$P$19,Calcoli!$D$49))</f>
        <v>0.95328128205128204</v>
      </c>
      <c r="T11" s="1"/>
    </row>
    <row r="12" spans="1:21" ht="21.95" customHeight="1" x14ac:dyDescent="0.25">
      <c r="A12" s="1"/>
      <c r="B12" s="19" t="s">
        <v>59</v>
      </c>
      <c r="C12" s="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INDEX(Calcoli!$D$7:$P$7,Calcoli!$D$49)</f>
        <v>55970</v>
      </c>
      <c r="T12" s="1"/>
    </row>
    <row r="13" spans="1:21" ht="21.95" customHeight="1" x14ac:dyDescent="0.25">
      <c r="A13" s="1"/>
      <c r="B13" s="21" t="s">
        <v>61</v>
      </c>
      <c r="C13" s="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"/>
      <c r="Q13" s="86" t="s">
        <v>62</v>
      </c>
      <c r="R13" s="83"/>
      <c r="S13" s="20">
        <f>INDEX(Calcoli!$D$10:$P$10,Calcoli!$D$49)</f>
        <v>37177.97</v>
      </c>
      <c r="T13" s="1"/>
    </row>
    <row r="14" spans="1:21" ht="21.95" customHeight="1" x14ac:dyDescent="0.25">
      <c r="A14" s="1"/>
      <c r="B14" s="21" t="s">
        <v>63</v>
      </c>
      <c r="C14" s="1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"/>
      <c r="Q14" s="86" t="s">
        <v>64</v>
      </c>
      <c r="R14" s="83"/>
      <c r="S14" s="20">
        <f>INDEX(Calcoli!$C$27:$O$27,Calcoli!$E$49+1)</f>
        <v>51640</v>
      </c>
      <c r="T14" s="1"/>
    </row>
    <row r="15" spans="1:21" ht="21.95" customHeight="1" x14ac:dyDescent="0.25">
      <c r="A15" s="1"/>
      <c r="B15" s="21" t="s">
        <v>65</v>
      </c>
      <c r="C15" s="1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"/>
      <c r="Q15" s="86" t="s">
        <v>66</v>
      </c>
      <c r="R15" s="83"/>
      <c r="S15" s="20">
        <f>INDEX(Calcoli!$C$32:$O$32,Calcoli!$E$49+1)</f>
        <v>153095.06000000003</v>
      </c>
      <c r="T15" s="1"/>
    </row>
    <row r="16" spans="1:21" ht="21.95" customHeight="1" x14ac:dyDescent="0.25">
      <c r="A16" s="1"/>
      <c r="B16" s="21" t="s">
        <v>67</v>
      </c>
      <c r="C16" s="1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INDEX(Calcoli!$C$34:$O$34,Calcoli!$E$49+1)</f>
        <v>25100</v>
      </c>
      <c r="T16" s="1"/>
    </row>
    <row r="17" spans="1:20" ht="21.95" customHeight="1" x14ac:dyDescent="0.25">
      <c r="A17" s="1"/>
      <c r="B17" s="21" t="s">
        <v>69</v>
      </c>
      <c r="C17" s="1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INDEX(Calcoli!$C$36:$O$36,Calcoli!$E$49+1)</f>
        <v>178336.97</v>
      </c>
      <c r="T17" s="1"/>
    </row>
    <row r="18" spans="1:20" x14ac:dyDescent="0.25">
      <c r="A18" s="1"/>
      <c r="B18" s="21" t="s">
        <v>71</v>
      </c>
      <c r="C18" s="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"/>
      <c r="Q18" s="90" t="str">
        <f>"Entrate e spese: "&amp;LOWER(Calcoli!$F$49)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"/>
      <c r="Q19" s="90" t="str">
        <f>"Il resto: "&amp;Calcoli!$G$49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"/>
      <c r="Q20" s="1"/>
      <c r="R20" s="1"/>
      <c r="S20" s="1"/>
      <c r="T20" s="1"/>
    </row>
    <row r="21" spans="1:20" ht="20.100000000000001" customHeight="1" x14ac:dyDescent="0.25">
      <c r="A21" s="1"/>
      <c r="B21" s="17"/>
      <c r="C21" s="1"/>
      <c r="D21" s="17"/>
      <c r="E21" s="17"/>
      <c r="F21" s="17"/>
      <c r="G21" s="17"/>
      <c r="H21" s="17"/>
      <c r="I21" s="17"/>
      <c r="J21" s="17"/>
      <c r="K21" s="23" t="str">
        <f>IF(Calcoli!$A$72="","","●")</f>
        <v>●</v>
      </c>
      <c r="L21" s="86" t="str">
        <f>Calcoli!$A$72&amp;""</f>
        <v>Spese fisse</v>
      </c>
      <c r="M21" s="83"/>
      <c r="N21" s="20">
        <f>Calcoli!$B$72</f>
        <v>20504</v>
      </c>
      <c r="O21" s="42">
        <f>Calcoli!$C$72</f>
        <v>0.55150940193883635</v>
      </c>
      <c r="P21" s="1"/>
      <c r="Q21" s="1"/>
      <c r="R21" s="1"/>
      <c r="S21" s="1"/>
      <c r="T21" s="1"/>
    </row>
    <row r="22" spans="1:20" ht="20.100000000000001" customHeight="1" x14ac:dyDescent="0.25">
      <c r="A22" s="1"/>
      <c r="B22" s="17"/>
      <c r="C22" s="1"/>
      <c r="D22" s="17"/>
      <c r="E22" s="17"/>
      <c r="F22" s="17"/>
      <c r="G22" s="17"/>
      <c r="H22" s="17"/>
      <c r="I22" s="17"/>
      <c r="J22" s="17"/>
      <c r="K22" s="26" t="str">
        <f>IF(Calcoli!$A$73="","","●")</f>
        <v>●</v>
      </c>
      <c r="L22" s="86" t="str">
        <f>Calcoli!$A$73&amp;""</f>
        <v>Spese variabili</v>
      </c>
      <c r="M22" s="83"/>
      <c r="N22" s="20">
        <f>Calcoli!$B$73</f>
        <v>16673.97</v>
      </c>
      <c r="O22" s="42">
        <f>Calcoli!$C$73</f>
        <v>0.44849059806116365</v>
      </c>
      <c r="P22" s="1"/>
      <c r="Q22" s="1"/>
      <c r="R22" s="1"/>
      <c r="S22" s="1"/>
      <c r="T22" s="1"/>
    </row>
    <row r="23" spans="1:20" x14ac:dyDescent="0.25">
      <c r="A23" s="1"/>
      <c r="B23" s="22" t="s">
        <v>72</v>
      </c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x14ac:dyDescent="0.25">
      <c r="A24" s="1"/>
      <c r="B24" s="17"/>
      <c r="C24" s="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7"/>
      <c r="E25" s="17"/>
      <c r="F25" s="17"/>
      <c r="G25" s="17"/>
      <c r="H25" s="17"/>
      <c r="I25" s="17"/>
      <c r="J25" s="17"/>
      <c r="K25" s="6" t="s">
        <v>103</v>
      </c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ht="20.100000000000001" customHeight="1" x14ac:dyDescent="0.25">
      <c r="A27" s="1"/>
      <c r="B27" s="1"/>
      <c r="C27" s="1"/>
      <c r="D27" s="17"/>
      <c r="E27" s="17"/>
      <c r="F27" s="17"/>
      <c r="G27" s="17"/>
      <c r="H27" s="17"/>
      <c r="I27" s="17"/>
      <c r="J27" s="17"/>
      <c r="K27" s="23" t="str">
        <f>IF(Calcoli!$C$150="","","●")</f>
        <v>●</v>
      </c>
      <c r="L27" s="86" t="str">
        <f>Calcoli!$C$150&amp;""</f>
        <v>🏠 Mutuo</v>
      </c>
      <c r="M27" s="83"/>
      <c r="N27" s="20">
        <f>Calcoli!$D$150</f>
        <v>9840</v>
      </c>
      <c r="O27" s="42">
        <f>Calcoli!$E$150</f>
        <v>0.26467286944392066</v>
      </c>
      <c r="P27" s="1"/>
      <c r="Q27" s="1"/>
      <c r="R27" s="1"/>
      <c r="S27" s="1"/>
      <c r="T27" s="1"/>
    </row>
    <row r="28" spans="1:20" ht="20.100000000000001" customHeight="1" x14ac:dyDescent="0.25">
      <c r="A28" s="1"/>
      <c r="B28" s="1"/>
      <c r="C28" s="1"/>
      <c r="D28" s="17"/>
      <c r="E28" s="17"/>
      <c r="F28" s="17"/>
      <c r="G28" s="17"/>
      <c r="H28" s="17"/>
      <c r="I28" s="17"/>
      <c r="J28" s="17"/>
      <c r="K28" s="23" t="str">
        <f>IF(Calcoli!$C$151="","","●")</f>
        <v>●</v>
      </c>
      <c r="L28" s="86" t="str">
        <f>Calcoli!$C$151&amp;""</f>
        <v>🛒 Spesa alimentare</v>
      </c>
      <c r="M28" s="83"/>
      <c r="N28" s="20">
        <f>Calcoli!$D$151</f>
        <v>7379.5200000000013</v>
      </c>
      <c r="O28" s="42">
        <f>Calcoli!$E$151</f>
        <v>0.19849174121126034</v>
      </c>
      <c r="P28" s="1"/>
      <c r="Q28" s="1"/>
      <c r="R28" s="1"/>
      <c r="S28" s="1"/>
      <c r="T28" s="1"/>
    </row>
    <row r="29" spans="1:20" ht="20.100000000000001" customHeight="1" x14ac:dyDescent="0.25">
      <c r="A29" s="1"/>
      <c r="B29" s="1"/>
      <c r="C29" s="1"/>
      <c r="D29" s="17"/>
      <c r="E29" s="17"/>
      <c r="F29" s="17"/>
      <c r="G29" s="17"/>
      <c r="H29" s="17"/>
      <c r="I29" s="17"/>
      <c r="J29" s="17"/>
      <c r="K29" s="23" t="str">
        <f>IF(Calcoli!$C$152="","","●")</f>
        <v>●</v>
      </c>
      <c r="L29" s="86" t="str">
        <f>Calcoli!$C$152&amp;""</f>
        <v>🚗 Rata dell’auto</v>
      </c>
      <c r="M29" s="83"/>
      <c r="N29" s="20">
        <f>Calcoli!$D$152</f>
        <v>3120</v>
      </c>
      <c r="O29" s="42">
        <f>Calcoli!$E$152</f>
        <v>8.3920665921243143E-2</v>
      </c>
      <c r="P29" s="1"/>
      <c r="Q29" s="1"/>
      <c r="R29" s="1"/>
      <c r="S29" s="1"/>
      <c r="T29" s="1"/>
    </row>
    <row r="30" spans="1:20" ht="20.100000000000001" customHeight="1" x14ac:dyDescent="0.25">
      <c r="A30" s="1"/>
      <c r="B30" s="1"/>
      <c r="C30" s="1"/>
      <c r="D30" s="17"/>
      <c r="E30" s="17"/>
      <c r="F30" s="17"/>
      <c r="G30" s="17"/>
      <c r="H30" s="17"/>
      <c r="I30" s="17"/>
      <c r="J30" s="17"/>
      <c r="K30" s="23" t="str">
        <f>IF(Calcoli!$C$153="","","●")</f>
        <v>●</v>
      </c>
      <c r="L30" s="86" t="str">
        <f>Calcoli!$C$153&amp;""</f>
        <v>💡 Bollette</v>
      </c>
      <c r="M30" s="83"/>
      <c r="N30" s="20">
        <f>Calcoli!$D$153</f>
        <v>2744</v>
      </c>
      <c r="O30" s="42">
        <f>Calcoli!$E$153</f>
        <v>7.3807149771759992E-2</v>
      </c>
      <c r="P30" s="1"/>
      <c r="Q30" s="1"/>
      <c r="R30" s="1"/>
      <c r="S30" s="1"/>
      <c r="T30" s="1"/>
    </row>
    <row r="31" spans="1:20" ht="20.100000000000001" customHeight="1" x14ac:dyDescent="0.25">
      <c r="A31" s="1"/>
      <c r="B31" s="1"/>
      <c r="C31" s="1"/>
      <c r="D31" s="17"/>
      <c r="E31" s="17"/>
      <c r="F31" s="17"/>
      <c r="G31" s="17"/>
      <c r="H31" s="17"/>
      <c r="I31" s="17"/>
      <c r="J31" s="17"/>
      <c r="K31" s="23" t="str">
        <f>IF(Calcoli!$C$154="","","●")</f>
        <v>●</v>
      </c>
      <c r="L31" s="86" t="str">
        <f>Calcoli!$C$154&amp;""</f>
        <v>🧸 Asilo e scuola</v>
      </c>
      <c r="M31" s="83"/>
      <c r="N31" s="20">
        <f>Calcoli!$D$154</f>
        <v>2420</v>
      </c>
      <c r="O31" s="42">
        <f>Calcoli!$E$154</f>
        <v>6.50923113876309E-2</v>
      </c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34">
    <mergeCell ref="L31:M31"/>
    <mergeCell ref="L22:M22"/>
    <mergeCell ref="Q3:S3"/>
    <mergeCell ref="Q17:R17"/>
    <mergeCell ref="L21:M21"/>
    <mergeCell ref="Q11:R11"/>
    <mergeCell ref="Q18:S18"/>
    <mergeCell ref="L27:M27"/>
    <mergeCell ref="Q2:S2"/>
    <mergeCell ref="L30:M30"/>
    <mergeCell ref="L29:M29"/>
    <mergeCell ref="Q15:R15"/>
    <mergeCell ref="D5:O5"/>
    <mergeCell ref="J8:L8"/>
    <mergeCell ref="Q7:S7"/>
    <mergeCell ref="G7:I7"/>
    <mergeCell ref="G8:I8"/>
    <mergeCell ref="D6:F6"/>
    <mergeCell ref="Q4:S4"/>
    <mergeCell ref="M7:O7"/>
    <mergeCell ref="D7:F7"/>
    <mergeCell ref="L28:M28"/>
    <mergeCell ref="M6:O6"/>
    <mergeCell ref="J7:L7"/>
    <mergeCell ref="Q5:S6"/>
    <mergeCell ref="Q14:R14"/>
    <mergeCell ref="D4:O4"/>
    <mergeCell ref="M8:O8"/>
    <mergeCell ref="Q13:R13"/>
    <mergeCell ref="Q16:R16"/>
    <mergeCell ref="J6:L6"/>
    <mergeCell ref="Q19:S19"/>
    <mergeCell ref="G6:I6"/>
    <mergeCell ref="Q12:R12"/>
  </mergeCells>
  <conditionalFormatting sqref="D2:O2">
    <cfRule type="expression" dxfId="11" priority="1">
      <formula>D$1=$U$2</formula>
    </cfRule>
    <cfRule type="expression" dxfId="10" priority="2">
      <formula>$U$2=0</formula>
    </cfRule>
  </conditionalFormatting>
  <hyperlinks>
    <hyperlink ref="B4" location="'Dashboard'!A1" display="   🏠   Dashboard" xr:uid="{00000000-0004-0000-0400-000000000000}"/>
    <hyperlink ref="B5" location="'Budgeting'!A1" display="   💰   Budgeting" xr:uid="{00000000-0004-0000-0400-000001000000}"/>
    <hyperlink ref="B6" location="'Entrate'!A1" display="   📈   Entrate" xr:uid="{00000000-0004-0000-0400-000002000000}"/>
    <hyperlink ref="B7" location="'Spese'!A1" display="   📉   Spese" xr:uid="{00000000-0004-0000-0400-000003000000}"/>
    <hyperlink ref="B8" location="'Investimenti'!A1" display="   💼   Investimenti" xr:uid="{00000000-0004-0000-0400-000004000000}"/>
    <hyperlink ref="B9" location="'Debiti'!A1" display="   🏦   Debiti" xr:uid="{00000000-0004-0000-0400-000005000000}"/>
    <hyperlink ref="B10" location="'Obiettivi'!A1" display="   🎯   Obiettivi" xr:uid="{00000000-0004-0000-0400-000006000000}"/>
    <hyperlink ref="Q11" location="'Budgeting'!A1" display="💰  Budget usato" xr:uid="{00000000-0004-0000-0400-000007000000}"/>
    <hyperlink ref="Q12" location="'Entrate'!A1" display="📈  Entrate" xr:uid="{00000000-0004-0000-0400-000008000000}"/>
    <hyperlink ref="B13" location="'Movimenti'!A1" display="   ✎  Movimenti" xr:uid="{00000000-0004-0000-0400-000009000000}"/>
    <hyperlink ref="Q13" location="'Spese'!A1" display="📉  Spese" xr:uid="{00000000-0004-0000-0400-00000A000000}"/>
    <hyperlink ref="B14" location="'Impostazioni'!A1" display="   ⚙  Impostazioni" xr:uid="{00000000-0004-0000-0400-00000B000000}"/>
    <hyperlink ref="Q14" location="'Investimenti'!A1" display="💼  Investimenti" xr:uid="{00000000-0004-0000-0400-00000C000000}"/>
    <hyperlink ref="B15" location="'Dati investimenti'!A1" display="   ▸  Investimenti" xr:uid="{00000000-0004-0000-0400-00000D000000}"/>
    <hyperlink ref="Q15" location="'Debiti'!A1" display="🏦  Debiti" xr:uid="{00000000-0004-0000-0400-00000E000000}"/>
    <hyperlink ref="B16" location="'Dati debiti'!A1" display="   ▸  Debiti" xr:uid="{00000000-0004-0000-0400-00000F000000}"/>
    <hyperlink ref="Q16" location="'Obiettivi'!A1" display="🎯  Obiettivi" xr:uid="{00000000-0004-0000-0400-000010000000}"/>
    <hyperlink ref="B17" location="'Dati obiettivi'!A1" display="   ▸  Obiettivi" xr:uid="{00000000-0004-0000-0400-000011000000}"/>
    <hyperlink ref="Q17" location="'Dashboard'!A1" display="🧮  Patrimonio netto" xr:uid="{00000000-0004-0000-0400-000012000000}"/>
    <hyperlink ref="B18" location="'Inizia qui'!A1" display="   ?  Guida" xr:uid="{00000000-0004-0000-04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4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747B8"/>
    <pageSetUpPr fitToPage="1"/>
  </sheetPr>
  <dimension ref="A1:BA64"/>
  <sheetViews>
    <sheetView showGridLines="0" zoomScale="90" workbookViewId="0">
      <pane ySplit="3" topLeftCell="A4" activePane="bottomLeft" state="frozen"/>
      <selection pane="bottomLeft" activeCell="B4" sqref="B4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2" width="13" hidden="1" customWidth="1" outlineLevel="1"/>
    <col min="53" max="53" width="9.140625" collapsed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96" t="s">
        <v>44</v>
      </c>
      <c r="R2" s="83"/>
      <c r="S2" s="83"/>
      <c r="T2" s="1"/>
      <c r="U2">
        <f>Calcoli!$C$50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3" t="s">
        <v>46</v>
      </c>
      <c r="C4" s="1"/>
      <c r="D4" s="94" t="str">
        <f>"Investimenti  ·  "&amp;Calcoli!$F$50</f>
        <v>Investimenti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3" t="s">
        <v>48</v>
      </c>
      <c r="C5" s="1"/>
      <c r="D5" s="97" t="str">
        <f>IF(Calcoli!$B$41=0,"⚠  Non ci sono ancora dati: inizia dal foglio Movimenti.",IF(Calcoli!$C$50&gt;Calcoli!$B$41,"⚠  Per "&amp;LOWER(INDEX(Calcoli!$L$46:$L$57,Calcoli!$C$50))&amp;"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INDEX(Calcoli!$C$17:$O$17,Calcoli!$E$50+1)</f>
        <v>9692.03</v>
      </c>
      <c r="R5" s="83"/>
      <c r="S5" s="83"/>
      <c r="T5" s="1"/>
    </row>
    <row r="6" spans="1:21" ht="24" customHeight="1" x14ac:dyDescent="0.25">
      <c r="A6" s="1"/>
      <c r="B6" s="13" t="s">
        <v>49</v>
      </c>
      <c r="C6" s="1"/>
      <c r="D6" s="87" t="s">
        <v>104</v>
      </c>
      <c r="E6" s="88"/>
      <c r="F6" s="89"/>
      <c r="G6" s="87" t="s">
        <v>105</v>
      </c>
      <c r="H6" s="88"/>
      <c r="I6" s="89"/>
      <c r="J6" s="87" t="s">
        <v>106</v>
      </c>
      <c r="K6" s="88"/>
      <c r="L6" s="89"/>
      <c r="M6" s="87" t="s">
        <v>107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3" t="s">
        <v>54</v>
      </c>
      <c r="C7" s="1"/>
      <c r="D7" s="92">
        <f>INDEX(Calcoli!$C$27:$O$27,Calcoli!$E$50+1)</f>
        <v>51640</v>
      </c>
      <c r="E7" s="88"/>
      <c r="F7" s="89"/>
      <c r="G7" s="92">
        <f>INDEX(Calcoli!$D$14:$P$14,Calcoli!$D$50)</f>
        <v>9480</v>
      </c>
      <c r="H7" s="88"/>
      <c r="I7" s="89"/>
      <c r="J7" s="107">
        <f>INDEX(Calcoli!$D$29:$P$29,Calcoli!$D$50)</f>
        <v>2160</v>
      </c>
      <c r="K7" s="88"/>
      <c r="L7" s="89"/>
      <c r="M7" s="109">
        <f>IFERROR(IF((N(INDEX(Calcoli!$C$27:$O$27,IF(Calcoli!$C$50=0,1,Calcoli!$C$50)))+INDEX(Calcoli!$D$14:$P$14,Calcoli!$D$50))=0,"",INDEX(Calcoli!$D$29:$P$29,Calcoli!$D$50)/(N(INDEX(Calcoli!$C$27:$O$27,IF(Calcoli!$C$50=0,1,Calcoli!$C$50)))+INDEX(Calcoli!$D$14:$P$14,Calcoli!$D$50))),"")</f>
        <v>4.3654001616814875E-2</v>
      </c>
      <c r="N7" s="88"/>
      <c r="O7" s="89"/>
      <c r="P7" s="1"/>
      <c r="Q7" s="98" t="str">
        <f>Calcoli!$G$50</f>
        <v>a fine dicembre 2026</v>
      </c>
      <c r="R7" s="83"/>
      <c r="S7" s="83"/>
      <c r="T7" s="1"/>
    </row>
    <row r="8" spans="1:21" ht="24" customHeight="1" x14ac:dyDescent="0.25">
      <c r="A8" s="1"/>
      <c r="B8" s="12" t="s">
        <v>55</v>
      </c>
      <c r="C8" s="1"/>
      <c r="D8" s="95" t="str">
        <f>Calcoli!$G$50</f>
        <v>a fine dicembre 2026</v>
      </c>
      <c r="E8" s="88"/>
      <c r="F8" s="89"/>
      <c r="G8" s="95" t="str">
        <f>"nel periodo: "&amp;LOWER(Calcoli!$F$50)</f>
        <v>nel periodo: anno 2026</v>
      </c>
      <c r="H8" s="88"/>
      <c r="I8" s="89"/>
      <c r="J8" s="95" t="s">
        <v>108</v>
      </c>
      <c r="K8" s="88"/>
      <c r="L8" s="89"/>
      <c r="M8" s="95" t="s">
        <v>109</v>
      </c>
      <c r="N8" s="88"/>
      <c r="O8" s="89"/>
      <c r="P8" s="1"/>
      <c r="Q8" s="17"/>
      <c r="R8" s="17"/>
      <c r="S8" s="17"/>
      <c r="T8" s="1"/>
    </row>
    <row r="9" spans="1:21" ht="24" customHeight="1" x14ac:dyDescent="0.25">
      <c r="A9" s="1"/>
      <c r="B9" s="13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3" t="s">
        <v>57</v>
      </c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1.95" customHeight="1" x14ac:dyDescent="0.25">
      <c r="A11" s="1"/>
      <c r="B11" s="17"/>
      <c r="C11" s="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IF(INDEX(Calcoli!$D$19:$P$19,Calcoli!$D$50)=0,"",INDEX(Calcoli!$D$10:$P$10,Calcoli!$D$50)/INDEX(Calcoli!$D$19:$P$19,Calcoli!$D$50))</f>
        <v>0.95328128205128204</v>
      </c>
      <c r="T11" s="1"/>
    </row>
    <row r="12" spans="1:21" ht="21.95" customHeight="1" x14ac:dyDescent="0.25">
      <c r="A12" s="1"/>
      <c r="B12" s="19" t="s">
        <v>59</v>
      </c>
      <c r="C12" s="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INDEX(Calcoli!$D$7:$P$7,Calcoli!$D$50)</f>
        <v>55970</v>
      </c>
      <c r="T12" s="1"/>
    </row>
    <row r="13" spans="1:21" ht="21.95" customHeight="1" x14ac:dyDescent="0.25">
      <c r="A13" s="1"/>
      <c r="B13" s="21" t="s">
        <v>61</v>
      </c>
      <c r="C13" s="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"/>
      <c r="Q13" s="86" t="s">
        <v>62</v>
      </c>
      <c r="R13" s="83"/>
      <c r="S13" s="20">
        <f>INDEX(Calcoli!$D$10:$P$10,Calcoli!$D$50)</f>
        <v>37177.97</v>
      </c>
      <c r="T13" s="1"/>
    </row>
    <row r="14" spans="1:21" ht="21.95" customHeight="1" x14ac:dyDescent="0.25">
      <c r="A14" s="1"/>
      <c r="B14" s="21" t="s">
        <v>63</v>
      </c>
      <c r="C14" s="1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"/>
      <c r="Q14" s="86" t="s">
        <v>64</v>
      </c>
      <c r="R14" s="83"/>
      <c r="S14" s="20">
        <f>INDEX(Calcoli!$C$27:$O$27,Calcoli!$E$50+1)</f>
        <v>51640</v>
      </c>
      <c r="T14" s="1"/>
    </row>
    <row r="15" spans="1:21" ht="21.95" customHeight="1" x14ac:dyDescent="0.25">
      <c r="A15" s="1"/>
      <c r="B15" s="21" t="s">
        <v>65</v>
      </c>
      <c r="C15" s="1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"/>
      <c r="Q15" s="86" t="s">
        <v>66</v>
      </c>
      <c r="R15" s="83"/>
      <c r="S15" s="20">
        <f>INDEX(Calcoli!$C$32:$O$32,Calcoli!$E$50+1)</f>
        <v>153095.06000000003</v>
      </c>
      <c r="T15" s="1"/>
    </row>
    <row r="16" spans="1:21" ht="21.95" customHeight="1" x14ac:dyDescent="0.25">
      <c r="A16" s="1"/>
      <c r="B16" s="21" t="s">
        <v>67</v>
      </c>
      <c r="C16" s="1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INDEX(Calcoli!$C$34:$O$34,Calcoli!$E$50+1)</f>
        <v>25100</v>
      </c>
      <c r="T16" s="1"/>
    </row>
    <row r="17" spans="1:20" ht="21.95" customHeight="1" x14ac:dyDescent="0.25">
      <c r="A17" s="1"/>
      <c r="B17" s="21" t="s">
        <v>69</v>
      </c>
      <c r="C17" s="1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INDEX(Calcoli!$C$36:$O$36,Calcoli!$E$50+1)</f>
        <v>178336.97</v>
      </c>
      <c r="T17" s="1"/>
    </row>
    <row r="18" spans="1:20" x14ac:dyDescent="0.25">
      <c r="A18" s="1"/>
      <c r="B18" s="21" t="s">
        <v>71</v>
      </c>
      <c r="C18" s="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"/>
      <c r="Q18" s="90" t="str">
        <f>"Entrate e spese: "&amp;LOWER(Calcoli!$F$50)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"/>
      <c r="Q19" s="90" t="str">
        <f>"Il resto: "&amp;Calcoli!$G$50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"/>
      <c r="Q20" s="1"/>
      <c r="R20" s="1"/>
      <c r="S20" s="1"/>
      <c r="T20" s="1"/>
    </row>
    <row r="21" spans="1:20" ht="20.100000000000001" customHeight="1" x14ac:dyDescent="0.25">
      <c r="A21" s="1"/>
      <c r="B21" s="17"/>
      <c r="C21" s="1"/>
      <c r="D21" s="23" t="str">
        <f>IF(Calcoli!$A$205="","","●")</f>
        <v>●</v>
      </c>
      <c r="E21" s="86" t="str">
        <f>Calcoli!$A$205&amp;""</f>
        <v>ETF azionario globale</v>
      </c>
      <c r="F21" s="83"/>
      <c r="G21" s="83"/>
      <c r="H21" s="20">
        <f>Calcoli!$C$205</f>
        <v>18477</v>
      </c>
      <c r="I21" s="42">
        <f>Calcoli!$G$205</f>
        <v>0.3578040278853602</v>
      </c>
      <c r="J21" s="17"/>
      <c r="K21" s="17"/>
      <c r="L21" s="17"/>
      <c r="M21" s="17"/>
      <c r="N21" s="17"/>
      <c r="O21" s="17"/>
      <c r="P21" s="1"/>
      <c r="Q21" s="1"/>
      <c r="R21" s="1"/>
      <c r="S21" s="1"/>
      <c r="T21" s="1"/>
    </row>
    <row r="22" spans="1:20" ht="20.100000000000001" customHeight="1" x14ac:dyDescent="0.25">
      <c r="A22" s="1"/>
      <c r="B22" s="17"/>
      <c r="C22" s="1"/>
      <c r="D22" s="24" t="str">
        <f>IF(Calcoli!$A$206="","","●")</f>
        <v>●</v>
      </c>
      <c r="E22" s="86" t="str">
        <f>Calcoli!$A$206&amp;""</f>
        <v>ETF obbligazionario</v>
      </c>
      <c r="F22" s="83"/>
      <c r="G22" s="83"/>
      <c r="H22" s="20">
        <f>Calcoli!$C$206</f>
        <v>7118</v>
      </c>
      <c r="I22" s="42">
        <f>Calcoli!$G$206</f>
        <v>0.13783888458559257</v>
      </c>
      <c r="J22" s="17"/>
      <c r="K22" s="17"/>
      <c r="L22" s="17"/>
      <c r="M22" s="17"/>
      <c r="N22" s="17"/>
      <c r="O22" s="17"/>
      <c r="P22" s="1"/>
      <c r="Q22" s="1"/>
      <c r="R22" s="1"/>
      <c r="S22" s="1"/>
      <c r="T22" s="1"/>
    </row>
    <row r="23" spans="1:20" ht="20.100000000000001" customHeight="1" x14ac:dyDescent="0.25">
      <c r="A23" s="1"/>
      <c r="B23" s="22" t="s">
        <v>72</v>
      </c>
      <c r="C23" s="1"/>
      <c r="D23" s="26" t="str">
        <f>IF(Calcoli!$A$207="","","●")</f>
        <v>●</v>
      </c>
      <c r="E23" s="86" t="str">
        <f>Calcoli!$A$207&amp;""</f>
        <v>BTP a 10 anni</v>
      </c>
      <c r="F23" s="83"/>
      <c r="G23" s="83"/>
      <c r="H23" s="20">
        <f>Calcoli!$C$207</f>
        <v>12278</v>
      </c>
      <c r="I23" s="42">
        <f>Calcoli!$G$207</f>
        <v>0.23776142525174285</v>
      </c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ht="20.100000000000001" customHeight="1" x14ac:dyDescent="0.25">
      <c r="A24" s="1"/>
      <c r="B24" s="17"/>
      <c r="C24" s="1"/>
      <c r="D24" s="25" t="str">
        <f>IF(Calcoli!$A$208="","","●")</f>
        <v>●</v>
      </c>
      <c r="E24" s="86" t="str">
        <f>Calcoli!$A$208&amp;""</f>
        <v>Fondo pensione di Giulia</v>
      </c>
      <c r="F24" s="83"/>
      <c r="G24" s="83"/>
      <c r="H24" s="20">
        <f>Calcoli!$C$208</f>
        <v>13767</v>
      </c>
      <c r="I24" s="42">
        <f>Calcoli!$G$208</f>
        <v>0.26659566227730441</v>
      </c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22" t="s">
        <v>110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"/>
    </row>
    <row r="41" spans="1:20" x14ac:dyDescent="0.25">
      <c r="A41" s="1"/>
      <c r="B41" s="1"/>
      <c r="C41" s="1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4" customHeight="1" x14ac:dyDescent="0.25">
      <c r="A43" s="1"/>
      <c r="B43" s="1"/>
      <c r="C43" s="1"/>
      <c r="D43" s="6" t="s">
        <v>111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"/>
      <c r="Q43" s="1"/>
      <c r="R43" s="1"/>
      <c r="S43" s="1"/>
      <c r="T43" s="1"/>
    </row>
    <row r="44" spans="1:20" ht="24" customHeight="1" x14ac:dyDescent="0.25">
      <c r="A44" s="1"/>
      <c r="B44" s="1"/>
      <c r="C44" s="1"/>
      <c r="D44" s="102" t="s">
        <v>112</v>
      </c>
      <c r="E44" s="103"/>
      <c r="F44" s="103"/>
      <c r="G44" s="102" t="s">
        <v>93</v>
      </c>
      <c r="H44" s="103"/>
      <c r="I44" s="30" t="s">
        <v>113</v>
      </c>
      <c r="J44" s="30" t="s">
        <v>105</v>
      </c>
      <c r="K44" s="30" t="s">
        <v>114</v>
      </c>
      <c r="L44" s="30" t="s">
        <v>107</v>
      </c>
      <c r="M44" s="30" t="s">
        <v>115</v>
      </c>
      <c r="N44" s="17"/>
      <c r="O44" s="17"/>
      <c r="P44" s="1"/>
      <c r="Q44" s="1"/>
      <c r="R44" s="1"/>
      <c r="S44" s="1"/>
      <c r="T44" s="1"/>
    </row>
    <row r="45" spans="1:20" ht="18.95" customHeight="1" x14ac:dyDescent="0.25">
      <c r="A45" s="1"/>
      <c r="B45" s="1"/>
      <c r="C45" s="1"/>
      <c r="D45" s="101" t="str">
        <f>Calcoli!$A$205&amp;""</f>
        <v>ETF azionario globale</v>
      </c>
      <c r="E45" s="83"/>
      <c r="F45" s="83"/>
      <c r="G45" s="108" t="str">
        <f>Calcoli!$B$205&amp;""</f>
        <v>ETF azionari</v>
      </c>
      <c r="H45" s="83"/>
      <c r="I45" s="20">
        <f>Calcoli!$C$205</f>
        <v>18477</v>
      </c>
      <c r="J45" s="31">
        <f>Calcoli!$D$205</f>
        <v>3000</v>
      </c>
      <c r="K45" s="33">
        <f>Calcoli!$E$205</f>
        <v>1277</v>
      </c>
      <c r="L45" s="46">
        <f>Calcoli!$F$205</f>
        <v>7.4244186046511632E-2</v>
      </c>
      <c r="M45" s="34">
        <f>Calcoli!$G$205</f>
        <v>0.3578040278853602</v>
      </c>
      <c r="N45" s="17"/>
      <c r="O45" s="17"/>
      <c r="P45" s="1"/>
      <c r="Q45" s="1"/>
      <c r="R45" s="1"/>
      <c r="S45" s="1"/>
      <c r="T45" s="1"/>
    </row>
    <row r="46" spans="1:20" ht="18.95" customHeight="1" x14ac:dyDescent="0.25">
      <c r="A46" s="1"/>
      <c r="B46" s="1"/>
      <c r="C46" s="1"/>
      <c r="D46" s="101" t="str">
        <f>Calcoli!$A$206&amp;""</f>
        <v>ETF obbligazionario</v>
      </c>
      <c r="E46" s="83"/>
      <c r="F46" s="83"/>
      <c r="G46" s="108" t="str">
        <f>Calcoli!$B$206&amp;""</f>
        <v>ETF obbligazionari</v>
      </c>
      <c r="H46" s="83"/>
      <c r="I46" s="20">
        <f>Calcoli!$C$206</f>
        <v>7118</v>
      </c>
      <c r="J46" s="31">
        <f>Calcoli!$D$206</f>
        <v>1000</v>
      </c>
      <c r="K46" s="33">
        <f>Calcoli!$E$206</f>
        <v>118</v>
      </c>
      <c r="L46" s="46">
        <f>Calcoli!$F$206</f>
        <v>1.6857142857142859E-2</v>
      </c>
      <c r="M46" s="34">
        <f>Calcoli!$G$206</f>
        <v>0.13783888458559257</v>
      </c>
      <c r="N46" s="17"/>
      <c r="O46" s="17"/>
      <c r="P46" s="1"/>
      <c r="Q46" s="1"/>
      <c r="R46" s="1"/>
      <c r="S46" s="1"/>
      <c r="T46" s="1"/>
    </row>
    <row r="47" spans="1:20" ht="18.95" customHeight="1" x14ac:dyDescent="0.25">
      <c r="A47" s="1"/>
      <c r="B47" s="1"/>
      <c r="C47" s="1"/>
      <c r="D47" s="101" t="str">
        <f>Calcoli!$A$207&amp;""</f>
        <v>BTP a 10 anni</v>
      </c>
      <c r="E47" s="83"/>
      <c r="F47" s="83"/>
      <c r="G47" s="108" t="str">
        <f>Calcoli!$B$207&amp;""</f>
        <v>Titoli di Stato</v>
      </c>
      <c r="H47" s="83"/>
      <c r="I47" s="20">
        <f>Calcoli!$C$207</f>
        <v>12278</v>
      </c>
      <c r="J47" s="31">
        <f>Calcoli!$D$207</f>
        <v>2000</v>
      </c>
      <c r="K47" s="33">
        <f>Calcoli!$E$207</f>
        <v>278</v>
      </c>
      <c r="L47" s="46">
        <f>Calcoli!$F$207</f>
        <v>2.3166666666666665E-2</v>
      </c>
      <c r="M47" s="34">
        <f>Calcoli!$G$207</f>
        <v>0.23776142525174285</v>
      </c>
      <c r="N47" s="17"/>
      <c r="O47" s="17"/>
      <c r="P47" s="1"/>
      <c r="Q47" s="1"/>
      <c r="R47" s="1"/>
      <c r="S47" s="1"/>
      <c r="T47" s="1"/>
    </row>
    <row r="48" spans="1:20" ht="18.95" customHeight="1" x14ac:dyDescent="0.25">
      <c r="A48" s="1"/>
      <c r="B48" s="1"/>
      <c r="C48" s="1"/>
      <c r="D48" s="101" t="str">
        <f>Calcoli!$A$208&amp;""</f>
        <v>Fondo pensione di Giulia</v>
      </c>
      <c r="E48" s="83"/>
      <c r="F48" s="83"/>
      <c r="G48" s="108" t="str">
        <f>Calcoli!$B$208&amp;""</f>
        <v>Fondo pensione</v>
      </c>
      <c r="H48" s="83"/>
      <c r="I48" s="20">
        <f>Calcoli!$C$208</f>
        <v>13767</v>
      </c>
      <c r="J48" s="31">
        <f>Calcoli!$D$208</f>
        <v>3480</v>
      </c>
      <c r="K48" s="33">
        <f>Calcoli!$E$208</f>
        <v>487</v>
      </c>
      <c r="L48" s="46">
        <f>Calcoli!$F$208</f>
        <v>3.6671686746987953E-2</v>
      </c>
      <c r="M48" s="34">
        <f>Calcoli!$G$208</f>
        <v>0.26659566227730441</v>
      </c>
      <c r="N48" s="17"/>
      <c r="O48" s="17"/>
      <c r="P48" s="1"/>
      <c r="Q48" s="1"/>
      <c r="R48" s="1"/>
      <c r="S48" s="1"/>
      <c r="T48" s="1"/>
    </row>
    <row r="49" spans="1:20" ht="18.95" customHeight="1" x14ac:dyDescent="0.25">
      <c r="A49" s="1"/>
      <c r="B49" s="1"/>
      <c r="C49" s="1"/>
      <c r="D49" s="101" t="str">
        <f>Calcoli!$A$209&amp;""</f>
        <v/>
      </c>
      <c r="E49" s="83"/>
      <c r="F49" s="83"/>
      <c r="G49" s="108" t="str">
        <f>Calcoli!$B$209&amp;""</f>
        <v/>
      </c>
      <c r="H49" s="83"/>
      <c r="I49" s="20" t="str">
        <f>Calcoli!$C$209</f>
        <v/>
      </c>
      <c r="J49" s="31" t="str">
        <f>Calcoli!$D$209</f>
        <v/>
      </c>
      <c r="K49" s="33" t="str">
        <f>Calcoli!$E$209</f>
        <v/>
      </c>
      <c r="L49" s="46" t="str">
        <f>Calcoli!$F$209</f>
        <v/>
      </c>
      <c r="M49" s="34" t="str">
        <f>Calcoli!$G$209</f>
        <v/>
      </c>
      <c r="N49" s="17"/>
      <c r="O49" s="17"/>
      <c r="P49" s="1"/>
      <c r="Q49" s="1"/>
      <c r="R49" s="1"/>
      <c r="S49" s="1"/>
      <c r="T49" s="1"/>
    </row>
    <row r="50" spans="1:20" ht="18.95" customHeight="1" x14ac:dyDescent="0.25">
      <c r="A50" s="1"/>
      <c r="B50" s="1"/>
      <c r="C50" s="1"/>
      <c r="D50" s="101" t="str">
        <f>Calcoli!$A$210&amp;""</f>
        <v/>
      </c>
      <c r="E50" s="83"/>
      <c r="F50" s="83"/>
      <c r="G50" s="108" t="str">
        <f>Calcoli!$B$210&amp;""</f>
        <v/>
      </c>
      <c r="H50" s="83"/>
      <c r="I50" s="20" t="str">
        <f>Calcoli!$C$210</f>
        <v/>
      </c>
      <c r="J50" s="31" t="str">
        <f>Calcoli!$D$210</f>
        <v/>
      </c>
      <c r="K50" s="33" t="str">
        <f>Calcoli!$E$210</f>
        <v/>
      </c>
      <c r="L50" s="46" t="str">
        <f>Calcoli!$F$210</f>
        <v/>
      </c>
      <c r="M50" s="34" t="str">
        <f>Calcoli!$G$210</f>
        <v/>
      </c>
      <c r="N50" s="17"/>
      <c r="O50" s="17"/>
      <c r="P50" s="1"/>
      <c r="Q50" s="1"/>
      <c r="R50" s="1"/>
      <c r="S50" s="1"/>
      <c r="T50" s="1"/>
    </row>
    <row r="51" spans="1:20" ht="18.95" customHeight="1" x14ac:dyDescent="0.25">
      <c r="A51" s="1"/>
      <c r="B51" s="1"/>
      <c r="C51" s="1"/>
      <c r="D51" s="101" t="str">
        <f>Calcoli!$A$211&amp;""</f>
        <v/>
      </c>
      <c r="E51" s="83"/>
      <c r="F51" s="83"/>
      <c r="G51" s="108" t="str">
        <f>Calcoli!$B$211&amp;""</f>
        <v/>
      </c>
      <c r="H51" s="83"/>
      <c r="I51" s="20" t="str">
        <f>Calcoli!$C$211</f>
        <v/>
      </c>
      <c r="J51" s="31" t="str">
        <f>Calcoli!$D$211</f>
        <v/>
      </c>
      <c r="K51" s="33" t="str">
        <f>Calcoli!$E$211</f>
        <v/>
      </c>
      <c r="L51" s="46" t="str">
        <f>Calcoli!$F$211</f>
        <v/>
      </c>
      <c r="M51" s="34" t="str">
        <f>Calcoli!$G$211</f>
        <v/>
      </c>
      <c r="N51" s="17"/>
      <c r="O51" s="17"/>
      <c r="P51" s="1"/>
      <c r="Q51" s="1"/>
      <c r="R51" s="1"/>
      <c r="S51" s="1"/>
      <c r="T51" s="1"/>
    </row>
    <row r="52" spans="1:20" ht="18.95" customHeight="1" x14ac:dyDescent="0.25">
      <c r="A52" s="1"/>
      <c r="B52" s="1"/>
      <c r="C52" s="1"/>
      <c r="D52" s="101" t="str">
        <f>Calcoli!$A$212&amp;""</f>
        <v/>
      </c>
      <c r="E52" s="83"/>
      <c r="F52" s="83"/>
      <c r="G52" s="108" t="str">
        <f>Calcoli!$B$212&amp;""</f>
        <v/>
      </c>
      <c r="H52" s="83"/>
      <c r="I52" s="20" t="str">
        <f>Calcoli!$C$212</f>
        <v/>
      </c>
      <c r="J52" s="31" t="str">
        <f>Calcoli!$D$212</f>
        <v/>
      </c>
      <c r="K52" s="33" t="str">
        <f>Calcoli!$E$212</f>
        <v/>
      </c>
      <c r="L52" s="46" t="str">
        <f>Calcoli!$F$212</f>
        <v/>
      </c>
      <c r="M52" s="34" t="str">
        <f>Calcoli!$G$212</f>
        <v/>
      </c>
      <c r="N52" s="17"/>
      <c r="O52" s="17"/>
      <c r="P52" s="1"/>
      <c r="Q52" s="1"/>
      <c r="R52" s="1"/>
      <c r="S52" s="1"/>
      <c r="T52" s="1"/>
    </row>
    <row r="53" spans="1:20" ht="18.95" customHeight="1" x14ac:dyDescent="0.25">
      <c r="A53" s="1"/>
      <c r="B53" s="1"/>
      <c r="C53" s="1"/>
      <c r="D53" s="104" t="s">
        <v>116</v>
      </c>
      <c r="E53" s="83"/>
      <c r="F53" s="83"/>
      <c r="G53" s="108"/>
      <c r="H53" s="83"/>
      <c r="I53" s="20">
        <f>Calcoli!$C$213</f>
        <v>51640</v>
      </c>
      <c r="J53" s="20">
        <f>Calcoli!$D$213</f>
        <v>9480</v>
      </c>
      <c r="K53" s="47">
        <f>Calcoli!$E$213</f>
        <v>2160</v>
      </c>
      <c r="L53" s="48">
        <f>Calcoli!$F$213</f>
        <v>4.3654001616814875E-2</v>
      </c>
      <c r="M53" s="49"/>
      <c r="N53" s="17"/>
      <c r="O53" s="17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50" t="s">
        <v>117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52">
    <mergeCell ref="Q2:S2"/>
    <mergeCell ref="G49:H49"/>
    <mergeCell ref="D51:F51"/>
    <mergeCell ref="E22:G22"/>
    <mergeCell ref="Q15:R15"/>
    <mergeCell ref="D5:O5"/>
    <mergeCell ref="D50:F50"/>
    <mergeCell ref="J8:L8"/>
    <mergeCell ref="D44:F44"/>
    <mergeCell ref="G45:H45"/>
    <mergeCell ref="Q7:S7"/>
    <mergeCell ref="E21:G21"/>
    <mergeCell ref="Q3:S3"/>
    <mergeCell ref="E24:G24"/>
    <mergeCell ref="G51:H51"/>
    <mergeCell ref="Q17:R17"/>
    <mergeCell ref="D53:F53"/>
    <mergeCell ref="M6:O6"/>
    <mergeCell ref="D47:F47"/>
    <mergeCell ref="G48:H48"/>
    <mergeCell ref="J7:L7"/>
    <mergeCell ref="G53:H53"/>
    <mergeCell ref="M8:O8"/>
    <mergeCell ref="D8:F8"/>
    <mergeCell ref="G47:H47"/>
    <mergeCell ref="E23:G23"/>
    <mergeCell ref="D46:F46"/>
    <mergeCell ref="G7:I7"/>
    <mergeCell ref="G8:I8"/>
    <mergeCell ref="G50:H50"/>
    <mergeCell ref="G44:H44"/>
    <mergeCell ref="D45:F45"/>
    <mergeCell ref="Q4:S4"/>
    <mergeCell ref="D48:F48"/>
    <mergeCell ref="D52:F52"/>
    <mergeCell ref="M7:O7"/>
    <mergeCell ref="D7:F7"/>
    <mergeCell ref="Q5:S6"/>
    <mergeCell ref="Q14:R14"/>
    <mergeCell ref="D4:O4"/>
    <mergeCell ref="Q11:R11"/>
    <mergeCell ref="Q18:S18"/>
    <mergeCell ref="G46:H46"/>
    <mergeCell ref="D6:F6"/>
    <mergeCell ref="D49:F49"/>
    <mergeCell ref="Q13:R13"/>
    <mergeCell ref="Q16:R16"/>
    <mergeCell ref="J6:L6"/>
    <mergeCell ref="G52:H52"/>
    <mergeCell ref="Q19:S19"/>
    <mergeCell ref="G6:I6"/>
    <mergeCell ref="Q12:R12"/>
  </mergeCells>
  <conditionalFormatting sqref="D2:O2">
    <cfRule type="expression" dxfId="9" priority="1">
      <formula>D$1=$U$2</formula>
    </cfRule>
    <cfRule type="expression" dxfId="8" priority="2">
      <formula>$U$2=0</formula>
    </cfRule>
  </conditionalFormatting>
  <conditionalFormatting sqref="K45:L53">
    <cfRule type="expression" dxfId="7" priority="3">
      <formula>AND(ISNUMBER(K45),K45&lt;0)</formula>
    </cfRule>
    <cfRule type="expression" dxfId="6" priority="4">
      <formula>AND(ISNUMBER(K45),K45&gt;0)</formula>
    </cfRule>
  </conditionalFormatting>
  <hyperlinks>
    <hyperlink ref="B4" location="'Dashboard'!A1" display="   🏠   Dashboard" xr:uid="{00000000-0004-0000-0500-000000000000}"/>
    <hyperlink ref="B5" location="'Budgeting'!A1" display="   💰   Budgeting" xr:uid="{00000000-0004-0000-0500-000001000000}"/>
    <hyperlink ref="B6" location="'Entrate'!A1" display="   📈   Entrate" xr:uid="{00000000-0004-0000-0500-000002000000}"/>
    <hyperlink ref="B7" location="'Spese'!A1" display="   📉   Spese" xr:uid="{00000000-0004-0000-0500-000003000000}"/>
    <hyperlink ref="B8" location="'Investimenti'!A1" display="   💼   Investimenti" xr:uid="{00000000-0004-0000-0500-000004000000}"/>
    <hyperlink ref="B9" location="'Debiti'!A1" display="   🏦   Debiti" xr:uid="{00000000-0004-0000-0500-000005000000}"/>
    <hyperlink ref="B10" location="'Obiettivi'!A1" display="   🎯   Obiettivi" xr:uid="{00000000-0004-0000-0500-000006000000}"/>
    <hyperlink ref="Q11" location="'Budgeting'!A1" display="💰  Budget usato" xr:uid="{00000000-0004-0000-0500-000007000000}"/>
    <hyperlink ref="Q12" location="'Entrate'!A1" display="📈  Entrate" xr:uid="{00000000-0004-0000-0500-000008000000}"/>
    <hyperlink ref="B13" location="'Movimenti'!A1" display="   ✎  Movimenti" xr:uid="{00000000-0004-0000-0500-000009000000}"/>
    <hyperlink ref="Q13" location="'Spese'!A1" display="📉  Spese" xr:uid="{00000000-0004-0000-0500-00000A000000}"/>
    <hyperlink ref="B14" location="'Impostazioni'!A1" display="   ⚙  Impostazioni" xr:uid="{00000000-0004-0000-0500-00000B000000}"/>
    <hyperlink ref="Q14" location="'Investimenti'!A1" display="💼  Investimenti" xr:uid="{00000000-0004-0000-0500-00000C000000}"/>
    <hyperlink ref="B15" location="'Dati investimenti'!A1" display="   ▸  Investimenti" xr:uid="{00000000-0004-0000-0500-00000D000000}"/>
    <hyperlink ref="Q15" location="'Debiti'!A1" display="🏦  Debiti" xr:uid="{00000000-0004-0000-0500-00000E000000}"/>
    <hyperlink ref="B16" location="'Dati debiti'!A1" display="   ▸  Debiti" xr:uid="{00000000-0004-0000-0500-00000F000000}"/>
    <hyperlink ref="Q16" location="'Obiettivi'!A1" display="🎯  Obiettivi" xr:uid="{00000000-0004-0000-0500-000010000000}"/>
    <hyperlink ref="B17" location="'Dati obiettivi'!A1" display="   ▸  Obiettivi" xr:uid="{00000000-0004-0000-0500-000011000000}"/>
    <hyperlink ref="Q17" location="'Dashboard'!A1" display="🧮  Patrimonio netto" xr:uid="{00000000-0004-0000-0500-000012000000}"/>
    <hyperlink ref="B18" location="'Inizia qui'!A1" display="   ?  Guida" xr:uid="{00000000-0004-0000-05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5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747B8"/>
    <pageSetUpPr fitToPage="1"/>
  </sheetPr>
  <dimension ref="A1:BA64"/>
  <sheetViews>
    <sheetView showGridLines="0" zoomScale="90" workbookViewId="0">
      <pane ySplit="3" topLeftCell="A4" activePane="bottomLeft" state="frozen"/>
      <selection pane="bottomLeft" activeCell="B10" sqref="B10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2" width="13" hidden="1" customWidth="1" outlineLevel="1"/>
    <col min="53" max="53" width="9.140625" collapsed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96" t="s">
        <v>44</v>
      </c>
      <c r="R2" s="83"/>
      <c r="S2" s="83"/>
      <c r="T2" s="1"/>
      <c r="U2">
        <f>Calcoli!$C$51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3" t="s">
        <v>46</v>
      </c>
      <c r="C4" s="1"/>
      <c r="D4" s="94" t="str">
        <f>"Debiti  ·  "&amp;Calcoli!$F$51</f>
        <v>Debiti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3" t="s">
        <v>48</v>
      </c>
      <c r="C5" s="1"/>
      <c r="D5" s="97" t="str">
        <f>IF(Calcoli!$B$41=0,"⚠  Non ci sono ancora dati: inizia dal foglio Movimenti.",IF(Calcoli!$C$51&gt;Calcoli!$B$41,"⚠  Per "&amp;LOWER(INDEX(Calcoli!$L$46:$L$57,Calcoli!$C$51))&amp;"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INDEX(Calcoli!$C$17:$O$17,Calcoli!$E$51+1)</f>
        <v>9692.03</v>
      </c>
      <c r="R5" s="83"/>
      <c r="S5" s="83"/>
      <c r="T5" s="1"/>
    </row>
    <row r="6" spans="1:21" ht="24" customHeight="1" x14ac:dyDescent="0.25">
      <c r="A6" s="1"/>
      <c r="B6" s="13" t="s">
        <v>49</v>
      </c>
      <c r="C6" s="1"/>
      <c r="D6" s="87" t="s">
        <v>118</v>
      </c>
      <c r="E6" s="88"/>
      <c r="F6" s="89"/>
      <c r="G6" s="87" t="s">
        <v>119</v>
      </c>
      <c r="H6" s="88"/>
      <c r="I6" s="89"/>
      <c r="J6" s="87" t="s">
        <v>120</v>
      </c>
      <c r="K6" s="88"/>
      <c r="L6" s="89"/>
      <c r="M6" s="87" t="s">
        <v>121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3" t="s">
        <v>54</v>
      </c>
      <c r="C7" s="1"/>
      <c r="D7" s="92">
        <f>INDEX(Calcoli!$C$32:$O$32,Calcoli!$E$51+1)</f>
        <v>153095.06000000003</v>
      </c>
      <c r="E7" s="88"/>
      <c r="F7" s="89"/>
      <c r="G7" s="92">
        <f>IF(INDEX(Calcoli!$C$32:$O$32,Calcoli!$E$51+1)="","",INDEX(Calcoli!$C$32:$O$32,IF(Calcoli!$C$51=0,1,Calcoli!$C$51))-INDEX(Calcoli!$C$32:$O$32,Calcoli!$E$51+1))</f>
        <v>8404.9399999999732</v>
      </c>
      <c r="H7" s="88"/>
      <c r="I7" s="89"/>
      <c r="J7" s="92">
        <f>Calcoli!$D$33</f>
        <v>1140</v>
      </c>
      <c r="K7" s="88"/>
      <c r="L7" s="89"/>
      <c r="M7" s="105">
        <f>IF(INDEX(Calcoli!$D$7:$P$7,Calcoli!$D$51)=0,"",(Calcoli!$D$33*IF(Calcoli!$C$51=0,Calcoli!$B$40,1))/INDEX(Calcoli!$D$7:$P$7,Calcoli!$D$51))</f>
        <v>0.244416651777738</v>
      </c>
      <c r="N7" s="88"/>
      <c r="O7" s="89"/>
      <c r="P7" s="1"/>
      <c r="Q7" s="98" t="str">
        <f>Calcoli!$G$51</f>
        <v>a fine dicembre 2026</v>
      </c>
      <c r="R7" s="83"/>
      <c r="S7" s="83"/>
      <c r="T7" s="1"/>
    </row>
    <row r="8" spans="1:21" ht="24" customHeight="1" x14ac:dyDescent="0.25">
      <c r="A8" s="1"/>
      <c r="B8" s="13" t="s">
        <v>55</v>
      </c>
      <c r="C8" s="1"/>
      <c r="D8" s="95" t="str">
        <f>Calcoli!$G$51</f>
        <v>a fine dicembre 2026</v>
      </c>
      <c r="E8" s="88"/>
      <c r="F8" s="89"/>
      <c r="G8" s="95" t="str">
        <f>"nel periodo: "&amp;LOWER(Calcoli!$F$51)</f>
        <v>nel periodo: anno 2026</v>
      </c>
      <c r="H8" s="88"/>
      <c r="I8" s="89"/>
      <c r="J8" s="95" t="s">
        <v>122</v>
      </c>
      <c r="K8" s="88"/>
      <c r="L8" s="89"/>
      <c r="M8" s="95" t="s">
        <v>123</v>
      </c>
      <c r="N8" s="88"/>
      <c r="O8" s="89"/>
      <c r="P8" s="1"/>
      <c r="Q8" s="17"/>
      <c r="R8" s="17"/>
      <c r="S8" s="17"/>
      <c r="T8" s="1"/>
    </row>
    <row r="9" spans="1:21" ht="24" customHeight="1" x14ac:dyDescent="0.25">
      <c r="A9" s="1"/>
      <c r="B9" s="12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3" t="s">
        <v>57</v>
      </c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1.95" customHeight="1" x14ac:dyDescent="0.25">
      <c r="A11" s="1"/>
      <c r="B11" s="17"/>
      <c r="C11" s="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IF(INDEX(Calcoli!$D$19:$P$19,Calcoli!$D$51)=0,"",INDEX(Calcoli!$D$10:$P$10,Calcoli!$D$51)/INDEX(Calcoli!$D$19:$P$19,Calcoli!$D$51))</f>
        <v>0.95328128205128204</v>
      </c>
      <c r="T11" s="1"/>
    </row>
    <row r="12" spans="1:21" ht="21.95" customHeight="1" x14ac:dyDescent="0.25">
      <c r="A12" s="1"/>
      <c r="B12" s="19" t="s">
        <v>59</v>
      </c>
      <c r="C12" s="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INDEX(Calcoli!$D$7:$P$7,Calcoli!$D$51)</f>
        <v>55970</v>
      </c>
      <c r="T12" s="1"/>
    </row>
    <row r="13" spans="1:21" ht="21.95" customHeight="1" x14ac:dyDescent="0.25">
      <c r="A13" s="1"/>
      <c r="B13" s="21" t="s">
        <v>61</v>
      </c>
      <c r="C13" s="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"/>
      <c r="Q13" s="86" t="s">
        <v>62</v>
      </c>
      <c r="R13" s="83"/>
      <c r="S13" s="20">
        <f>INDEX(Calcoli!$D$10:$P$10,Calcoli!$D$51)</f>
        <v>37177.97</v>
      </c>
      <c r="T13" s="1"/>
    </row>
    <row r="14" spans="1:21" ht="21.95" customHeight="1" x14ac:dyDescent="0.25">
      <c r="A14" s="1"/>
      <c r="B14" s="21" t="s">
        <v>63</v>
      </c>
      <c r="C14" s="1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"/>
      <c r="Q14" s="86" t="s">
        <v>64</v>
      </c>
      <c r="R14" s="83"/>
      <c r="S14" s="20">
        <f>INDEX(Calcoli!$C$27:$O$27,Calcoli!$E$51+1)</f>
        <v>51640</v>
      </c>
      <c r="T14" s="1"/>
    </row>
    <row r="15" spans="1:21" ht="21.95" customHeight="1" x14ac:dyDescent="0.25">
      <c r="A15" s="1"/>
      <c r="B15" s="21" t="s">
        <v>65</v>
      </c>
      <c r="C15" s="1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"/>
      <c r="Q15" s="86" t="s">
        <v>66</v>
      </c>
      <c r="R15" s="83"/>
      <c r="S15" s="20">
        <f>INDEX(Calcoli!$C$32:$O$32,Calcoli!$E$51+1)</f>
        <v>153095.06000000003</v>
      </c>
      <c r="T15" s="1"/>
    </row>
    <row r="16" spans="1:21" ht="21.95" customHeight="1" x14ac:dyDescent="0.25">
      <c r="A16" s="1"/>
      <c r="B16" s="21" t="s">
        <v>67</v>
      </c>
      <c r="C16" s="1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INDEX(Calcoli!$C$34:$O$34,Calcoli!$E$51+1)</f>
        <v>25100</v>
      </c>
      <c r="T16" s="1"/>
    </row>
    <row r="17" spans="1:20" ht="21.95" customHeight="1" x14ac:dyDescent="0.25">
      <c r="A17" s="1"/>
      <c r="B17" s="21" t="s">
        <v>69</v>
      </c>
      <c r="C17" s="1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INDEX(Calcoli!$C$36:$O$36,Calcoli!$E$51+1)</f>
        <v>178336.97</v>
      </c>
      <c r="T17" s="1"/>
    </row>
    <row r="18" spans="1:20" x14ac:dyDescent="0.25">
      <c r="A18" s="1"/>
      <c r="B18" s="21" t="s">
        <v>71</v>
      </c>
      <c r="C18" s="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"/>
      <c r="Q18" s="90" t="str">
        <f>"Entrate e spese: "&amp;LOWER(Calcoli!$F$51)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"/>
      <c r="Q19" s="90" t="str">
        <f>"Il resto: "&amp;Calcoli!$G$51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"/>
      <c r="Q20" s="1"/>
      <c r="R20" s="1"/>
      <c r="S20" s="1"/>
      <c r="T20" s="1"/>
    </row>
    <row r="21" spans="1:20" x14ac:dyDescent="0.25">
      <c r="A21" s="1"/>
      <c r="B21" s="17"/>
      <c r="C21" s="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"/>
      <c r="Q21" s="1"/>
      <c r="R21" s="1"/>
      <c r="S21" s="1"/>
      <c r="T21" s="1"/>
    </row>
    <row r="22" spans="1:20" x14ac:dyDescent="0.25">
      <c r="A22" s="1"/>
      <c r="B22" s="17"/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"/>
      <c r="Q22" s="1"/>
      <c r="R22" s="1"/>
      <c r="S22" s="1"/>
      <c r="T22" s="1"/>
    </row>
    <row r="23" spans="1:20" x14ac:dyDescent="0.25">
      <c r="A23" s="1"/>
      <c r="B23" s="22" t="s">
        <v>72</v>
      </c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x14ac:dyDescent="0.25">
      <c r="A24" s="1"/>
      <c r="B24" s="17"/>
      <c r="C24" s="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4" customHeight="1" x14ac:dyDescent="0.25">
      <c r="A28" s="1"/>
      <c r="B28" s="1"/>
      <c r="C28" s="1"/>
      <c r="D28" s="6" t="s">
        <v>124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"/>
      <c r="Q28" s="1"/>
      <c r="R28" s="1"/>
      <c r="S28" s="1"/>
      <c r="T28" s="1"/>
    </row>
    <row r="29" spans="1:20" ht="24" customHeight="1" x14ac:dyDescent="0.25">
      <c r="A29" s="1"/>
      <c r="B29" s="1"/>
      <c r="C29" s="1"/>
      <c r="D29" s="102" t="s">
        <v>125</v>
      </c>
      <c r="E29" s="103"/>
      <c r="F29" s="103"/>
      <c r="G29" s="102" t="s">
        <v>93</v>
      </c>
      <c r="H29" s="103"/>
      <c r="I29" s="30" t="s">
        <v>126</v>
      </c>
      <c r="J29" s="30" t="s">
        <v>127</v>
      </c>
      <c r="K29" s="30" t="s">
        <v>128</v>
      </c>
      <c r="L29" s="30" t="s">
        <v>119</v>
      </c>
      <c r="M29" s="30" t="s">
        <v>129</v>
      </c>
      <c r="N29" s="17"/>
      <c r="O29" s="17"/>
      <c r="P29" s="1"/>
      <c r="Q29" s="1"/>
      <c r="R29" s="1"/>
      <c r="S29" s="1"/>
      <c r="T29" s="1"/>
    </row>
    <row r="30" spans="1:20" ht="18.95" customHeight="1" x14ac:dyDescent="0.25">
      <c r="A30" s="1"/>
      <c r="B30" s="1"/>
      <c r="C30" s="1"/>
      <c r="D30" s="101" t="str">
        <f>Calcoli!$A$215&amp;""</f>
        <v>Mutuo della casa</v>
      </c>
      <c r="E30" s="83"/>
      <c r="F30" s="83"/>
      <c r="G30" s="108" t="str">
        <f>Calcoli!$B$215&amp;""</f>
        <v>Mutuo</v>
      </c>
      <c r="H30" s="83"/>
      <c r="I30" s="51">
        <f>Calcoli!$C$215</f>
        <v>3.1E-2</v>
      </c>
      <c r="J30" s="31">
        <f>Calcoli!$D$215</f>
        <v>820</v>
      </c>
      <c r="K30" s="20">
        <f>Calcoli!$E$215</f>
        <v>146798.51</v>
      </c>
      <c r="L30" s="31">
        <f>Calcoli!$F$215</f>
        <v>5201.4899999999907</v>
      </c>
      <c r="M30" s="52">
        <f>Calcoli!$G$215</f>
        <v>3.4220328947368359E-2</v>
      </c>
      <c r="N30" s="17"/>
      <c r="O30" s="17"/>
      <c r="P30" s="1"/>
      <c r="Q30" s="1"/>
      <c r="R30" s="1"/>
      <c r="S30" s="1"/>
      <c r="T30" s="1"/>
    </row>
    <row r="31" spans="1:20" ht="18.95" customHeight="1" x14ac:dyDescent="0.25">
      <c r="A31" s="1"/>
      <c r="B31" s="1"/>
      <c r="C31" s="1"/>
      <c r="D31" s="101" t="str">
        <f>Calcoli!$A$216&amp;""</f>
        <v>Prestito dell’auto</v>
      </c>
      <c r="E31" s="83"/>
      <c r="F31" s="83"/>
      <c r="G31" s="108" t="str">
        <f>Calcoli!$B$216&amp;""</f>
        <v>Prestito auto</v>
      </c>
      <c r="H31" s="83"/>
      <c r="I31" s="51">
        <f>Calcoli!$C$216</f>
        <v>6.9000000000000006E-2</v>
      </c>
      <c r="J31" s="31">
        <f>Calcoli!$D$216</f>
        <v>260</v>
      </c>
      <c r="K31" s="20">
        <f>Calcoli!$E$216</f>
        <v>5777.7</v>
      </c>
      <c r="L31" s="31">
        <f>Calcoli!$F$216</f>
        <v>2622.3</v>
      </c>
      <c r="M31" s="52">
        <f>Calcoli!$G$216</f>
        <v>0.31217857142857147</v>
      </c>
      <c r="N31" s="17"/>
      <c r="O31" s="17"/>
      <c r="P31" s="1"/>
      <c r="Q31" s="1"/>
      <c r="R31" s="1"/>
      <c r="S31" s="1"/>
      <c r="T31" s="1"/>
    </row>
    <row r="32" spans="1:20" ht="18.95" customHeight="1" x14ac:dyDescent="0.25">
      <c r="A32" s="1"/>
      <c r="B32" s="1"/>
      <c r="C32" s="1"/>
      <c r="D32" s="101" t="str">
        <f>Calcoli!$A$217&amp;""</f>
        <v>Carta revolving</v>
      </c>
      <c r="E32" s="83"/>
      <c r="F32" s="83"/>
      <c r="G32" s="108" t="str">
        <f>Calcoli!$B$217&amp;""</f>
        <v>Carta di credito</v>
      </c>
      <c r="H32" s="83"/>
      <c r="I32" s="51">
        <f>Calcoli!$C$217</f>
        <v>0.16500000000000001</v>
      </c>
      <c r="J32" s="31">
        <f>Calcoli!$D$217</f>
        <v>60</v>
      </c>
      <c r="K32" s="20">
        <f>Calcoli!$E$217</f>
        <v>518.85</v>
      </c>
      <c r="L32" s="31">
        <f>Calcoli!$F$217</f>
        <v>581.15</v>
      </c>
      <c r="M32" s="52">
        <f>Calcoli!$G$217</f>
        <v>0.5283181818181818</v>
      </c>
      <c r="N32" s="17"/>
      <c r="O32" s="17"/>
      <c r="P32" s="1"/>
      <c r="Q32" s="1"/>
      <c r="R32" s="1"/>
      <c r="S32" s="1"/>
      <c r="T32" s="1"/>
    </row>
    <row r="33" spans="1:20" ht="18.95" customHeight="1" x14ac:dyDescent="0.25">
      <c r="A33" s="1"/>
      <c r="B33" s="1"/>
      <c r="C33" s="1"/>
      <c r="D33" s="101" t="str">
        <f>Calcoli!$A$218&amp;""</f>
        <v/>
      </c>
      <c r="E33" s="83"/>
      <c r="F33" s="83"/>
      <c r="G33" s="108" t="str">
        <f>Calcoli!$B$218&amp;""</f>
        <v/>
      </c>
      <c r="H33" s="83"/>
      <c r="I33" s="51" t="str">
        <f>Calcoli!$C$218</f>
        <v/>
      </c>
      <c r="J33" s="31" t="str">
        <f>Calcoli!$D$218</f>
        <v/>
      </c>
      <c r="K33" s="20" t="str">
        <f>Calcoli!$E$218</f>
        <v/>
      </c>
      <c r="L33" s="31" t="str">
        <f>Calcoli!$F$218</f>
        <v/>
      </c>
      <c r="M33" s="52" t="str">
        <f>Calcoli!$G$218</f>
        <v/>
      </c>
      <c r="N33" s="17"/>
      <c r="O33" s="17"/>
      <c r="P33" s="1"/>
      <c r="Q33" s="1"/>
      <c r="R33" s="1"/>
      <c r="S33" s="1"/>
      <c r="T33" s="1"/>
    </row>
    <row r="34" spans="1:20" ht="18.95" customHeight="1" x14ac:dyDescent="0.25">
      <c r="A34" s="1"/>
      <c r="B34" s="1"/>
      <c r="C34" s="1"/>
      <c r="D34" s="101" t="str">
        <f>Calcoli!$A$219&amp;""</f>
        <v/>
      </c>
      <c r="E34" s="83"/>
      <c r="F34" s="83"/>
      <c r="G34" s="108" t="str">
        <f>Calcoli!$B$219&amp;""</f>
        <v/>
      </c>
      <c r="H34" s="83"/>
      <c r="I34" s="51" t="str">
        <f>Calcoli!$C$219</f>
        <v/>
      </c>
      <c r="J34" s="31" t="str">
        <f>Calcoli!$D$219</f>
        <v/>
      </c>
      <c r="K34" s="20" t="str">
        <f>Calcoli!$E$219</f>
        <v/>
      </c>
      <c r="L34" s="31" t="str">
        <f>Calcoli!$F$219</f>
        <v/>
      </c>
      <c r="M34" s="52" t="str">
        <f>Calcoli!$G$219</f>
        <v/>
      </c>
      <c r="N34" s="17"/>
      <c r="O34" s="17"/>
      <c r="P34" s="1"/>
      <c r="Q34" s="1"/>
      <c r="R34" s="1"/>
      <c r="S34" s="1"/>
      <c r="T34" s="1"/>
    </row>
    <row r="35" spans="1:20" ht="18.95" customHeight="1" x14ac:dyDescent="0.25">
      <c r="A35" s="1"/>
      <c r="B35" s="1"/>
      <c r="C35" s="1"/>
      <c r="D35" s="104" t="s">
        <v>116</v>
      </c>
      <c r="E35" s="83"/>
      <c r="F35" s="83"/>
      <c r="G35" s="108"/>
      <c r="H35" s="83"/>
      <c r="I35" s="49"/>
      <c r="J35" s="20">
        <f>Calcoli!$D$220</f>
        <v>1140</v>
      </c>
      <c r="K35" s="20">
        <f>Calcoli!$E$220</f>
        <v>153095.06000000003</v>
      </c>
      <c r="L35" s="20">
        <f>Calcoli!$F$220</f>
        <v>8404.9399999999914</v>
      </c>
      <c r="M35" s="53">
        <f>Calcoli!$G$220</f>
        <v>5.2042972136222859E-2</v>
      </c>
      <c r="N35" s="17"/>
      <c r="O35" s="17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10" t="str">
        <f>IF(Calcoli!$B$221="","","💡  Il tasso più alto è quello di «"&amp;Calcoli!$B$221&amp;"» ("&amp;ROUND(Calcoli!$C$221*100,1)&amp;"%): se puoi rimborsare in anticipo, conviene partire da qui.")</f>
        <v>💡  Il tasso più alto è quello di «Carta revolving» (16,5%): se puoi rimborsare in anticipo, conviene partire da qui.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43">
    <mergeCell ref="Q2:S2"/>
    <mergeCell ref="G34:H34"/>
    <mergeCell ref="D29:F29"/>
    <mergeCell ref="G30:H30"/>
    <mergeCell ref="Q15:R15"/>
    <mergeCell ref="D5:O5"/>
    <mergeCell ref="G33:H33"/>
    <mergeCell ref="J8:L8"/>
    <mergeCell ref="Q7:S7"/>
    <mergeCell ref="D34:F34"/>
    <mergeCell ref="Q3:S3"/>
    <mergeCell ref="G29:H29"/>
    <mergeCell ref="Q17:R17"/>
    <mergeCell ref="Q11:R11"/>
    <mergeCell ref="D31:F31"/>
    <mergeCell ref="G32:H32"/>
    <mergeCell ref="D37:O37"/>
    <mergeCell ref="Q5:S6"/>
    <mergeCell ref="Q14:R14"/>
    <mergeCell ref="D4:O4"/>
    <mergeCell ref="M8:O8"/>
    <mergeCell ref="D30:F30"/>
    <mergeCell ref="D8:F8"/>
    <mergeCell ref="D33:F33"/>
    <mergeCell ref="D35:F35"/>
    <mergeCell ref="G35:H35"/>
    <mergeCell ref="Q18:S18"/>
    <mergeCell ref="G7:I7"/>
    <mergeCell ref="G8:I8"/>
    <mergeCell ref="G31:H31"/>
    <mergeCell ref="D6:F6"/>
    <mergeCell ref="D32:F32"/>
    <mergeCell ref="Q4:S4"/>
    <mergeCell ref="M7:O7"/>
    <mergeCell ref="D7:F7"/>
    <mergeCell ref="M6:O6"/>
    <mergeCell ref="J7:L7"/>
    <mergeCell ref="Q13:R13"/>
    <mergeCell ref="Q16:R16"/>
    <mergeCell ref="J6:L6"/>
    <mergeCell ref="Q19:S19"/>
    <mergeCell ref="G6:I6"/>
    <mergeCell ref="Q12:R12"/>
  </mergeCells>
  <conditionalFormatting sqref="D2:O2">
    <cfRule type="expression" dxfId="5" priority="1">
      <formula>D$1=$U$2</formula>
    </cfRule>
    <cfRule type="expression" dxfId="4" priority="2">
      <formula>$U$2=0</formula>
    </cfRule>
  </conditionalFormatting>
  <hyperlinks>
    <hyperlink ref="B4" location="'Dashboard'!A1" display="   🏠   Dashboard" xr:uid="{00000000-0004-0000-0600-000000000000}"/>
    <hyperlink ref="B5" location="'Budgeting'!A1" display="   💰   Budgeting" xr:uid="{00000000-0004-0000-0600-000001000000}"/>
    <hyperlink ref="B6" location="'Entrate'!A1" display="   📈   Entrate" xr:uid="{00000000-0004-0000-0600-000002000000}"/>
    <hyperlink ref="B7" location="'Spese'!A1" display="   📉   Spese" xr:uid="{00000000-0004-0000-0600-000003000000}"/>
    <hyperlink ref="B8" location="'Investimenti'!A1" display="   💼   Investimenti" xr:uid="{00000000-0004-0000-0600-000004000000}"/>
    <hyperlink ref="B9" location="'Debiti'!A1" display="   🏦   Debiti" xr:uid="{00000000-0004-0000-0600-000005000000}"/>
    <hyperlink ref="B10" location="'Obiettivi'!A1" display="   🎯   Obiettivi" xr:uid="{00000000-0004-0000-0600-000006000000}"/>
    <hyperlink ref="Q11" location="'Budgeting'!A1" display="💰  Budget usato" xr:uid="{00000000-0004-0000-0600-000007000000}"/>
    <hyperlink ref="Q12" location="'Entrate'!A1" display="📈  Entrate" xr:uid="{00000000-0004-0000-0600-000008000000}"/>
    <hyperlink ref="B13" location="'Movimenti'!A1" display="   ✎  Movimenti" xr:uid="{00000000-0004-0000-0600-000009000000}"/>
    <hyperlink ref="Q13" location="'Spese'!A1" display="📉  Spese" xr:uid="{00000000-0004-0000-0600-00000A000000}"/>
    <hyperlink ref="B14" location="'Impostazioni'!A1" display="   ⚙  Impostazioni" xr:uid="{00000000-0004-0000-0600-00000B000000}"/>
    <hyperlink ref="Q14" location="'Investimenti'!A1" display="💼  Investimenti" xr:uid="{00000000-0004-0000-0600-00000C000000}"/>
    <hyperlink ref="B15" location="'Dati investimenti'!A1" display="   ▸  Investimenti" xr:uid="{00000000-0004-0000-0600-00000D000000}"/>
    <hyperlink ref="Q15" location="'Debiti'!A1" display="🏦  Debiti" xr:uid="{00000000-0004-0000-0600-00000E000000}"/>
    <hyperlink ref="B16" location="'Dati debiti'!A1" display="   ▸  Debiti" xr:uid="{00000000-0004-0000-0600-00000F000000}"/>
    <hyperlink ref="Q16" location="'Obiettivi'!A1" display="🎯  Obiettivi" xr:uid="{00000000-0004-0000-0600-000010000000}"/>
    <hyperlink ref="B17" location="'Dati obiettivi'!A1" display="   ▸  Obiettivi" xr:uid="{00000000-0004-0000-0600-000011000000}"/>
    <hyperlink ref="Q17" location="'Dashboard'!A1" display="🧮  Patrimonio netto" xr:uid="{00000000-0004-0000-0600-000012000000}"/>
    <hyperlink ref="B18" location="'Inizia qui'!A1" display="   ?  Guida" xr:uid="{00000000-0004-0000-06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6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747B8"/>
    <pageSetUpPr fitToPage="1"/>
  </sheetPr>
  <dimension ref="A1:BA64"/>
  <sheetViews>
    <sheetView showGridLines="0" zoomScale="90" workbookViewId="0">
      <pane ySplit="3" topLeftCell="A4" activePane="bottomLeft" state="frozen"/>
      <selection pane="bottomLeft" activeCell="D2" sqref="D2"/>
    </sheetView>
  </sheetViews>
  <sheetFormatPr defaultRowHeight="15" outlineLevelCol="1" x14ac:dyDescent="0.25"/>
  <cols>
    <col min="1" max="1" width="1.42578125" customWidth="1"/>
    <col min="2" max="2" width="22" customWidth="1"/>
    <col min="3" max="3" width="1.42578125" customWidth="1"/>
    <col min="4" max="15" width="10.42578125" customWidth="1"/>
    <col min="16" max="16" width="1.42578125" customWidth="1"/>
    <col min="17" max="19" width="12" customWidth="1"/>
    <col min="20" max="20" width="1.42578125" customWidth="1"/>
    <col min="21" max="52" width="13" hidden="1" customWidth="1" outlineLevel="1"/>
    <col min="53" max="53" width="9.140625" collapsed="1"/>
  </cols>
  <sheetData>
    <row r="1" spans="1:21" hidden="1" x14ac:dyDescent="0.25">
      <c r="A1" s="1"/>
      <c r="B1" s="1"/>
      <c r="C1" s="1"/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  <c r="J1" s="9">
        <v>7</v>
      </c>
      <c r="K1" s="9">
        <v>8</v>
      </c>
      <c r="L1" s="9">
        <v>9</v>
      </c>
      <c r="M1" s="9">
        <v>10</v>
      </c>
      <c r="N1" s="9">
        <v>11</v>
      </c>
      <c r="O1" s="9">
        <v>12</v>
      </c>
      <c r="P1" s="1"/>
      <c r="Q1" s="1"/>
      <c r="R1" s="1"/>
      <c r="S1" s="1"/>
      <c r="T1" s="1"/>
    </row>
    <row r="2" spans="1:21" ht="30" customHeight="1" x14ac:dyDescent="0.25">
      <c r="A2" s="1"/>
      <c r="B2" s="10" t="s">
        <v>0</v>
      </c>
      <c r="C2" s="1"/>
      <c r="D2" s="11" t="s">
        <v>32</v>
      </c>
      <c r="E2" s="11" t="s">
        <v>33</v>
      </c>
      <c r="F2" s="11" t="s">
        <v>34</v>
      </c>
      <c r="G2" s="11" t="s">
        <v>35</v>
      </c>
      <c r="H2" s="11" t="s">
        <v>36</v>
      </c>
      <c r="I2" s="11" t="s">
        <v>37</v>
      </c>
      <c r="J2" s="11" t="s">
        <v>38</v>
      </c>
      <c r="K2" s="11" t="s">
        <v>39</v>
      </c>
      <c r="L2" s="11" t="s">
        <v>40</v>
      </c>
      <c r="M2" s="11" t="s">
        <v>41</v>
      </c>
      <c r="N2" s="11" t="s">
        <v>42</v>
      </c>
      <c r="O2" s="11" t="s">
        <v>43</v>
      </c>
      <c r="P2" s="1"/>
      <c r="Q2" s="115" t="s">
        <v>44</v>
      </c>
      <c r="R2" s="83"/>
      <c r="S2" s="83"/>
      <c r="T2" s="1"/>
      <c r="U2">
        <f>Calcoli!$C$52</f>
        <v>0</v>
      </c>
    </row>
    <row r="3" spans="1:21" ht="15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9" t="s">
        <v>45</v>
      </c>
      <c r="R3" s="83"/>
      <c r="S3" s="83"/>
      <c r="T3" s="1"/>
    </row>
    <row r="4" spans="1:21" ht="26.1" customHeight="1" x14ac:dyDescent="0.25">
      <c r="A4" s="1"/>
      <c r="B4" s="13" t="s">
        <v>46</v>
      </c>
      <c r="C4" s="1"/>
      <c r="D4" s="94" t="str">
        <f>"Obiettivi  ·  "&amp;Calcoli!$F$52</f>
        <v>Obiettivi  ·  Anno 2026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1"/>
      <c r="Q4" s="91" t="s">
        <v>47</v>
      </c>
      <c r="R4" s="83"/>
      <c r="S4" s="83"/>
      <c r="T4" s="1"/>
    </row>
    <row r="5" spans="1:21" ht="24" customHeight="1" x14ac:dyDescent="0.25">
      <c r="A5" s="1"/>
      <c r="B5" s="13" t="s">
        <v>48</v>
      </c>
      <c r="C5" s="1"/>
      <c r="D5" s="97" t="str">
        <f>IF(Calcoli!$B$41=0,"⚠  Non ci sono ancora dati: inizia dal foglio Movimenti.",IF(Calcoli!$C$52&gt;Calcoli!$B$41,"⚠  Per "&amp;LOWER(INDEX(Calcoli!$L$46:$L$57,Calcoli!$C$52))&amp;" non ci sono ancora dati: l’ultimo mese compilato è "&amp;LOWER(INDEX(Calcoli!$L$46:$L$57,Calcoli!$B$41))&amp;".",""))</f>
        <v/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1"/>
      <c r="Q5" s="93">
        <f>INDEX(Calcoli!$C$17:$O$17,Calcoli!$E$52+1)</f>
        <v>9692.03</v>
      </c>
      <c r="R5" s="83"/>
      <c r="S5" s="83"/>
      <c r="T5" s="1"/>
    </row>
    <row r="6" spans="1:21" ht="24" customHeight="1" x14ac:dyDescent="0.25">
      <c r="A6" s="1"/>
      <c r="B6" s="13" t="s">
        <v>49</v>
      </c>
      <c r="C6" s="1"/>
      <c r="D6" s="87" t="s">
        <v>130</v>
      </c>
      <c r="E6" s="88"/>
      <c r="F6" s="89"/>
      <c r="G6" s="87" t="s">
        <v>131</v>
      </c>
      <c r="H6" s="88"/>
      <c r="I6" s="89"/>
      <c r="J6" s="87" t="s">
        <v>132</v>
      </c>
      <c r="K6" s="88"/>
      <c r="L6" s="89"/>
      <c r="M6" s="87" t="s">
        <v>133</v>
      </c>
      <c r="N6" s="88"/>
      <c r="O6" s="89"/>
      <c r="P6" s="1"/>
      <c r="Q6" s="83"/>
      <c r="R6" s="83"/>
      <c r="S6" s="83"/>
      <c r="T6" s="1"/>
    </row>
    <row r="7" spans="1:21" ht="24" customHeight="1" x14ac:dyDescent="0.25">
      <c r="A7" s="1"/>
      <c r="B7" s="13" t="s">
        <v>54</v>
      </c>
      <c r="C7" s="1"/>
      <c r="D7" s="92">
        <f>Calcoli!$B$231</f>
        <v>58000</v>
      </c>
      <c r="E7" s="88"/>
      <c r="F7" s="89"/>
      <c r="G7" s="92">
        <f>INDEX(Calcoli!$C$34:$O$34,Calcoli!$E$52+1)</f>
        <v>25100</v>
      </c>
      <c r="H7" s="88"/>
      <c r="I7" s="89"/>
      <c r="J7" s="105">
        <f>Calcoli!$E$231</f>
        <v>0.43275862068965515</v>
      </c>
      <c r="K7" s="88"/>
      <c r="L7" s="89"/>
      <c r="M7" s="92">
        <f>Calcoli!$H$231</f>
        <v>849.39393939393938</v>
      </c>
      <c r="N7" s="88"/>
      <c r="O7" s="89"/>
      <c r="P7" s="1"/>
      <c r="Q7" s="98" t="str">
        <f>Calcoli!$G$52</f>
        <v>a fine dicembre 2026</v>
      </c>
      <c r="R7" s="83"/>
      <c r="S7" s="83"/>
      <c r="T7" s="1"/>
    </row>
    <row r="8" spans="1:21" ht="24" customHeight="1" x14ac:dyDescent="0.25">
      <c r="A8" s="1"/>
      <c r="B8" s="13" t="s">
        <v>55</v>
      </c>
      <c r="C8" s="1"/>
      <c r="D8" s="95" t="s">
        <v>134</v>
      </c>
      <c r="E8" s="88"/>
      <c r="F8" s="89"/>
      <c r="G8" s="95" t="str">
        <f>Calcoli!$G$52</f>
        <v>a fine dicembre 2026</v>
      </c>
      <c r="H8" s="88"/>
      <c r="I8" s="89"/>
      <c r="J8" s="95" t="s">
        <v>135</v>
      </c>
      <c r="K8" s="88"/>
      <c r="L8" s="89"/>
      <c r="M8" s="95" t="s">
        <v>136</v>
      </c>
      <c r="N8" s="88"/>
      <c r="O8" s="89"/>
      <c r="P8" s="1"/>
      <c r="Q8" s="17"/>
      <c r="R8" s="17"/>
      <c r="S8" s="17"/>
      <c r="T8" s="1"/>
    </row>
    <row r="9" spans="1:21" ht="24" customHeight="1" x14ac:dyDescent="0.25">
      <c r="A9" s="1"/>
      <c r="B9" s="13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ht="24" customHeight="1" x14ac:dyDescent="0.25">
      <c r="A10" s="1"/>
      <c r="B10" s="12" t="s">
        <v>57</v>
      </c>
      <c r="C10" s="1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"/>
      <c r="Q10" s="17"/>
      <c r="R10" s="17"/>
      <c r="S10" s="17"/>
      <c r="T10" s="1"/>
    </row>
    <row r="11" spans="1:21" ht="21.95" customHeight="1" x14ac:dyDescent="0.25">
      <c r="A11" s="1"/>
      <c r="B11" s="17"/>
      <c r="C11" s="1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"/>
      <c r="Q11" s="86" t="s">
        <v>58</v>
      </c>
      <c r="R11" s="83"/>
      <c r="S11" s="18">
        <f>IF(INDEX(Calcoli!$D$19:$P$19,Calcoli!$D$52)=0,"",INDEX(Calcoli!$D$10:$P$10,Calcoli!$D$52)/INDEX(Calcoli!$D$19:$P$19,Calcoli!$D$52))</f>
        <v>0.95328128205128204</v>
      </c>
      <c r="T11" s="1"/>
    </row>
    <row r="12" spans="1:21" ht="21.95" customHeight="1" x14ac:dyDescent="0.25">
      <c r="A12" s="1"/>
      <c r="B12" s="19" t="s">
        <v>59</v>
      </c>
      <c r="C12" s="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"/>
      <c r="Q12" s="86" t="s">
        <v>60</v>
      </c>
      <c r="R12" s="83"/>
      <c r="S12" s="20">
        <f>INDEX(Calcoli!$D$7:$P$7,Calcoli!$D$52)</f>
        <v>55970</v>
      </c>
      <c r="T12" s="1"/>
    </row>
    <row r="13" spans="1:21" ht="21.95" customHeight="1" x14ac:dyDescent="0.25">
      <c r="A13" s="1"/>
      <c r="B13" s="21" t="s">
        <v>61</v>
      </c>
      <c r="C13" s="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"/>
      <c r="Q13" s="86" t="s">
        <v>62</v>
      </c>
      <c r="R13" s="83"/>
      <c r="S13" s="20">
        <f>INDEX(Calcoli!$D$10:$P$10,Calcoli!$D$52)</f>
        <v>37177.97</v>
      </c>
      <c r="T13" s="1"/>
    </row>
    <row r="14" spans="1:21" ht="21.95" customHeight="1" x14ac:dyDescent="0.25">
      <c r="A14" s="1"/>
      <c r="B14" s="21" t="s">
        <v>63</v>
      </c>
      <c r="C14" s="1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"/>
      <c r="Q14" s="86" t="s">
        <v>64</v>
      </c>
      <c r="R14" s="83"/>
      <c r="S14" s="20">
        <f>INDEX(Calcoli!$C$27:$O$27,Calcoli!$E$52+1)</f>
        <v>51640</v>
      </c>
      <c r="T14" s="1"/>
    </row>
    <row r="15" spans="1:21" ht="21.95" customHeight="1" x14ac:dyDescent="0.25">
      <c r="A15" s="1"/>
      <c r="B15" s="21" t="s">
        <v>65</v>
      </c>
      <c r="C15" s="1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"/>
      <c r="Q15" s="86" t="s">
        <v>66</v>
      </c>
      <c r="R15" s="83"/>
      <c r="S15" s="20">
        <f>INDEX(Calcoli!$C$32:$O$32,Calcoli!$E$52+1)</f>
        <v>153095.06000000003</v>
      </c>
      <c r="T15" s="1"/>
    </row>
    <row r="16" spans="1:21" ht="21.95" customHeight="1" x14ac:dyDescent="0.25">
      <c r="A16" s="1"/>
      <c r="B16" s="21" t="s">
        <v>67</v>
      </c>
      <c r="C16" s="1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"/>
      <c r="Q16" s="86" t="s">
        <v>68</v>
      </c>
      <c r="R16" s="83"/>
      <c r="S16" s="20">
        <f>INDEX(Calcoli!$C$34:$O$34,Calcoli!$E$52+1)</f>
        <v>25100</v>
      </c>
      <c r="T16" s="1"/>
    </row>
    <row r="17" spans="1:20" ht="21.95" customHeight="1" x14ac:dyDescent="0.25">
      <c r="A17" s="1"/>
      <c r="B17" s="21" t="s">
        <v>69</v>
      </c>
      <c r="C17" s="1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"/>
      <c r="Q17" s="86" t="s">
        <v>70</v>
      </c>
      <c r="R17" s="83"/>
      <c r="S17" s="20">
        <f>INDEX(Calcoli!$C$36:$O$36,Calcoli!$E$52+1)</f>
        <v>178336.97</v>
      </c>
      <c r="T17" s="1"/>
    </row>
    <row r="18" spans="1:20" x14ac:dyDescent="0.25">
      <c r="A18" s="1"/>
      <c r="B18" s="21" t="s">
        <v>71</v>
      </c>
      <c r="C18" s="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"/>
      <c r="Q18" s="90" t="str">
        <f>"Entrate e spese: "&amp;LOWER(Calcoli!$F$52)</f>
        <v>Entrate e spese: anno 2026</v>
      </c>
      <c r="R18" s="83"/>
      <c r="S18" s="83"/>
      <c r="T18" s="1"/>
    </row>
    <row r="19" spans="1:20" x14ac:dyDescent="0.25">
      <c r="A19" s="1"/>
      <c r="B19" s="17"/>
      <c r="C19" s="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"/>
      <c r="Q19" s="90" t="str">
        <f>"Il resto: "&amp;Calcoli!$G$52</f>
        <v>Il resto: a fine dicembre 2026</v>
      </c>
      <c r="R19" s="83"/>
      <c r="S19" s="83"/>
      <c r="T19" s="1"/>
    </row>
    <row r="20" spans="1:20" x14ac:dyDescent="0.25">
      <c r="A20" s="1"/>
      <c r="B20" s="17"/>
      <c r="C20" s="1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"/>
      <c r="Q20" s="1"/>
      <c r="R20" s="1"/>
      <c r="S20" s="1"/>
      <c r="T20" s="1"/>
    </row>
    <row r="21" spans="1:20" x14ac:dyDescent="0.25">
      <c r="A21" s="1"/>
      <c r="B21" s="17"/>
      <c r="C21" s="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"/>
      <c r="Q21" s="1"/>
      <c r="R21" s="1"/>
      <c r="S21" s="1"/>
      <c r="T21" s="1"/>
    </row>
    <row r="22" spans="1:20" x14ac:dyDescent="0.25">
      <c r="A22" s="1"/>
      <c r="B22" s="17"/>
      <c r="C22" s="1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"/>
      <c r="Q22" s="1"/>
      <c r="R22" s="1"/>
      <c r="S22" s="1"/>
      <c r="T22" s="1"/>
    </row>
    <row r="23" spans="1:20" x14ac:dyDescent="0.25">
      <c r="A23" s="1"/>
      <c r="B23" s="22" t="s">
        <v>72</v>
      </c>
      <c r="C23" s="1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  <c r="R23" s="1"/>
      <c r="S23" s="1"/>
      <c r="T23" s="1"/>
    </row>
    <row r="24" spans="1:20" x14ac:dyDescent="0.25">
      <c r="A24" s="1"/>
      <c r="B24" s="17"/>
      <c r="C24" s="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4" customHeight="1" x14ac:dyDescent="0.25">
      <c r="A28" s="1"/>
      <c r="B28" s="1"/>
      <c r="C28" s="1"/>
      <c r="D28" s="6" t="s">
        <v>137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"/>
      <c r="Q28" s="1"/>
      <c r="R28" s="1"/>
      <c r="S28" s="1"/>
      <c r="T28" s="1"/>
    </row>
    <row r="29" spans="1:20" ht="24" customHeight="1" x14ac:dyDescent="0.25">
      <c r="A29" s="1"/>
      <c r="B29" s="1"/>
      <c r="C29" s="1"/>
      <c r="D29" s="102" t="s">
        <v>138</v>
      </c>
      <c r="E29" s="103"/>
      <c r="F29" s="30" t="s">
        <v>139</v>
      </c>
      <c r="G29" s="30" t="s">
        <v>140</v>
      </c>
      <c r="H29" s="30" t="s">
        <v>132</v>
      </c>
      <c r="I29" s="30" t="s">
        <v>141</v>
      </c>
      <c r="J29" s="54" t="s">
        <v>142</v>
      </c>
      <c r="K29" s="54" t="s">
        <v>143</v>
      </c>
      <c r="L29" s="30" t="s">
        <v>144</v>
      </c>
      <c r="M29" s="102"/>
      <c r="N29" s="103"/>
      <c r="O29" s="103"/>
      <c r="P29" s="1"/>
      <c r="Q29" s="1"/>
      <c r="R29" s="1"/>
      <c r="S29" s="1"/>
      <c r="T29" s="1"/>
    </row>
    <row r="30" spans="1:20" ht="18.95" customHeight="1" x14ac:dyDescent="0.25">
      <c r="A30" s="1"/>
      <c r="B30" s="1"/>
      <c r="C30" s="1"/>
      <c r="D30" s="101" t="str">
        <f>Calcoli!$A$225&amp;""</f>
        <v>🛟 Fondo di emergenza</v>
      </c>
      <c r="E30" s="83"/>
      <c r="F30" s="31">
        <f>Calcoli!$B$225</f>
        <v>15000</v>
      </c>
      <c r="G30" s="20">
        <f>Calcoli!$D$225</f>
        <v>12600</v>
      </c>
      <c r="H30" s="18">
        <f>Calcoli!$E$225</f>
        <v>0.84</v>
      </c>
      <c r="I30" s="31">
        <f>Calcoli!$F$225</f>
        <v>2400</v>
      </c>
      <c r="J30" s="55">
        <f>Calcoli!$C$225</f>
        <v>46752</v>
      </c>
      <c r="K30" s="56">
        <f>Calcoli!$G$225</f>
        <v>12</v>
      </c>
      <c r="L30" s="40">
        <f>Calcoli!$H$225</f>
        <v>200</v>
      </c>
      <c r="M30" s="111" t="str">
        <f t="shared" ref="M30:M36" si="0">IF(H30="","",REPT("█",ROUND(MIN(1,H30)*14,0)))</f>
        <v>████████████</v>
      </c>
      <c r="N30" s="83"/>
      <c r="O30" s="83"/>
      <c r="P30" s="1"/>
      <c r="Q30" s="1"/>
      <c r="R30" s="1"/>
      <c r="S30" s="1"/>
      <c r="T30" s="1"/>
    </row>
    <row r="31" spans="1:20" ht="18.95" customHeight="1" x14ac:dyDescent="0.25">
      <c r="A31" s="1"/>
      <c r="B31" s="1"/>
      <c r="C31" s="1"/>
      <c r="D31" s="101" t="str">
        <f>Calcoli!$A$226&amp;""</f>
        <v>🚗 Auto nuova</v>
      </c>
      <c r="E31" s="83"/>
      <c r="F31" s="31">
        <f>Calcoli!$B$226</f>
        <v>12000</v>
      </c>
      <c r="G31" s="20">
        <f>Calcoli!$D$226</f>
        <v>3800</v>
      </c>
      <c r="H31" s="18">
        <f>Calcoli!$E$226</f>
        <v>0.31666666666666665</v>
      </c>
      <c r="I31" s="31">
        <f>Calcoli!$F$226</f>
        <v>8200</v>
      </c>
      <c r="J31" s="55">
        <f>Calcoli!$C$226</f>
        <v>47299</v>
      </c>
      <c r="K31" s="56">
        <f>Calcoli!$G$226</f>
        <v>30</v>
      </c>
      <c r="L31" s="40">
        <f>Calcoli!$H$226</f>
        <v>273.33333333333331</v>
      </c>
      <c r="M31" s="111" t="str">
        <f t="shared" si="0"/>
        <v>████</v>
      </c>
      <c r="N31" s="83"/>
      <c r="O31" s="83"/>
      <c r="P31" s="1"/>
      <c r="Q31" s="1"/>
      <c r="R31" s="1"/>
      <c r="S31" s="1"/>
      <c r="T31" s="1"/>
    </row>
    <row r="32" spans="1:20" ht="18.95" customHeight="1" x14ac:dyDescent="0.25">
      <c r="A32" s="1"/>
      <c r="B32" s="1"/>
      <c r="C32" s="1"/>
      <c r="D32" s="101" t="str">
        <f>Calcoli!$A$227&amp;""</f>
        <v>🎓 Università di Sofia</v>
      </c>
      <c r="E32" s="83"/>
      <c r="F32" s="31">
        <f>Calcoli!$B$227</f>
        <v>25000</v>
      </c>
      <c r="G32" s="20">
        <f>Calcoli!$D$227</f>
        <v>4200</v>
      </c>
      <c r="H32" s="18">
        <f>Calcoli!$E$227</f>
        <v>0.16800000000000001</v>
      </c>
      <c r="I32" s="31">
        <f>Calcoli!$F$227</f>
        <v>20800</v>
      </c>
      <c r="J32" s="55">
        <f>Calcoli!$C$227</f>
        <v>51380</v>
      </c>
      <c r="K32" s="56">
        <f>Calcoli!$G$227</f>
        <v>165</v>
      </c>
      <c r="L32" s="40">
        <f>Calcoli!$H$227</f>
        <v>126.06060606060606</v>
      </c>
      <c r="M32" s="111" t="str">
        <f t="shared" si="0"/>
        <v>██</v>
      </c>
      <c r="N32" s="83"/>
      <c r="O32" s="83"/>
      <c r="P32" s="1"/>
      <c r="Q32" s="1"/>
      <c r="R32" s="1"/>
      <c r="S32" s="1"/>
      <c r="T32" s="1"/>
    </row>
    <row r="33" spans="1:20" ht="18.95" customHeight="1" x14ac:dyDescent="0.25">
      <c r="A33" s="1"/>
      <c r="B33" s="1"/>
      <c r="C33" s="1"/>
      <c r="D33" s="101" t="str">
        <f>Calcoli!$A$228&amp;""</f>
        <v>✈️ Viaggio in Giappone</v>
      </c>
      <c r="E33" s="83"/>
      <c r="F33" s="31">
        <f>Calcoli!$B$228</f>
        <v>6000</v>
      </c>
      <c r="G33" s="20">
        <f>Calcoli!$D$228</f>
        <v>4500</v>
      </c>
      <c r="H33" s="18">
        <f>Calcoli!$E$228</f>
        <v>0.75</v>
      </c>
      <c r="I33" s="31">
        <f>Calcoli!$F$228</f>
        <v>1500</v>
      </c>
      <c r="J33" s="55">
        <f>Calcoli!$C$228</f>
        <v>46568</v>
      </c>
      <c r="K33" s="56">
        <f>Calcoli!$G$228</f>
        <v>6</v>
      </c>
      <c r="L33" s="40">
        <f>Calcoli!$H$228</f>
        <v>250</v>
      </c>
      <c r="M33" s="111" t="str">
        <f t="shared" si="0"/>
        <v>███████████</v>
      </c>
      <c r="N33" s="83"/>
      <c r="O33" s="83"/>
      <c r="P33" s="1"/>
      <c r="Q33" s="1"/>
      <c r="R33" s="1"/>
      <c r="S33" s="1"/>
      <c r="T33" s="1"/>
    </row>
    <row r="34" spans="1:20" ht="18.95" customHeight="1" x14ac:dyDescent="0.25">
      <c r="A34" s="1"/>
      <c r="B34" s="1"/>
      <c r="C34" s="1"/>
      <c r="D34" s="101" t="str">
        <f>Calcoli!$A$229&amp;""</f>
        <v/>
      </c>
      <c r="E34" s="83"/>
      <c r="F34" s="31" t="str">
        <f>Calcoli!$B$229</f>
        <v/>
      </c>
      <c r="G34" s="20" t="str">
        <f>Calcoli!$D$229</f>
        <v/>
      </c>
      <c r="H34" s="18" t="str">
        <f>Calcoli!$E$229</f>
        <v/>
      </c>
      <c r="I34" s="31" t="str">
        <f>Calcoli!$F$229</f>
        <v/>
      </c>
      <c r="J34" s="55" t="str">
        <f>Calcoli!$C$229</f>
        <v/>
      </c>
      <c r="K34" s="56" t="str">
        <f>Calcoli!$G$229</f>
        <v/>
      </c>
      <c r="L34" s="40" t="str">
        <f>Calcoli!$H$229</f>
        <v/>
      </c>
      <c r="M34" s="111" t="str">
        <f t="shared" si="0"/>
        <v/>
      </c>
      <c r="N34" s="83"/>
      <c r="O34" s="83"/>
      <c r="P34" s="1"/>
      <c r="Q34" s="1"/>
      <c r="R34" s="1"/>
      <c r="S34" s="1"/>
      <c r="T34" s="1"/>
    </row>
    <row r="35" spans="1:20" ht="18.95" customHeight="1" x14ac:dyDescent="0.25">
      <c r="A35" s="1"/>
      <c r="B35" s="1"/>
      <c r="C35" s="1"/>
      <c r="D35" s="101" t="str">
        <f>Calcoli!$A$230&amp;""</f>
        <v/>
      </c>
      <c r="E35" s="83"/>
      <c r="F35" s="31" t="str">
        <f>Calcoli!$B$230</f>
        <v/>
      </c>
      <c r="G35" s="20" t="str">
        <f>Calcoli!$D$230</f>
        <v/>
      </c>
      <c r="H35" s="18" t="str">
        <f>Calcoli!$E$230</f>
        <v/>
      </c>
      <c r="I35" s="31" t="str">
        <f>Calcoli!$F$230</f>
        <v/>
      </c>
      <c r="J35" s="55" t="str">
        <f>Calcoli!$C$230</f>
        <v/>
      </c>
      <c r="K35" s="56" t="str">
        <f>Calcoli!$G$230</f>
        <v/>
      </c>
      <c r="L35" s="40" t="str">
        <f>Calcoli!$H$230</f>
        <v/>
      </c>
      <c r="M35" s="111" t="str">
        <f t="shared" si="0"/>
        <v/>
      </c>
      <c r="N35" s="83"/>
      <c r="O35" s="83"/>
      <c r="P35" s="1"/>
      <c r="Q35" s="1"/>
      <c r="R35" s="1"/>
      <c r="S35" s="1"/>
      <c r="T35" s="1"/>
    </row>
    <row r="36" spans="1:20" ht="18.95" customHeight="1" x14ac:dyDescent="0.25">
      <c r="A36" s="1"/>
      <c r="B36" s="1"/>
      <c r="C36" s="1"/>
      <c r="D36" s="104" t="s">
        <v>116</v>
      </c>
      <c r="E36" s="83"/>
      <c r="F36" s="20">
        <f>Calcoli!$B$231</f>
        <v>58000</v>
      </c>
      <c r="G36" s="20">
        <f>Calcoli!$D$231</f>
        <v>25100</v>
      </c>
      <c r="H36" s="18">
        <f>Calcoli!$E$231</f>
        <v>0.43275862068965515</v>
      </c>
      <c r="I36" s="20">
        <f>Calcoli!$F$231</f>
        <v>32900</v>
      </c>
      <c r="J36" s="57"/>
      <c r="K36" s="57"/>
      <c r="L36" s="40">
        <f>Calcoli!$H$231</f>
        <v>849.39393939393938</v>
      </c>
      <c r="M36" s="111" t="str">
        <f t="shared" si="0"/>
        <v>██████</v>
      </c>
      <c r="N36" s="83"/>
      <c r="O36" s="83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50" t="s">
        <v>145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44">
    <mergeCell ref="Q2:S2"/>
    <mergeCell ref="M29:O29"/>
    <mergeCell ref="M32:O32"/>
    <mergeCell ref="Q15:R15"/>
    <mergeCell ref="D5:O5"/>
    <mergeCell ref="J8:L8"/>
    <mergeCell ref="Q7:S7"/>
    <mergeCell ref="Q3:S3"/>
    <mergeCell ref="Q17:R17"/>
    <mergeCell ref="D30:E30"/>
    <mergeCell ref="Q11:R11"/>
    <mergeCell ref="D29:E29"/>
    <mergeCell ref="Q18:S18"/>
    <mergeCell ref="G7:I7"/>
    <mergeCell ref="G8:I8"/>
    <mergeCell ref="D6:F6"/>
    <mergeCell ref="D36:E36"/>
    <mergeCell ref="J7:L7"/>
    <mergeCell ref="M33:O33"/>
    <mergeCell ref="M36:O36"/>
    <mergeCell ref="Q5:S6"/>
    <mergeCell ref="Q14:R14"/>
    <mergeCell ref="D32:E32"/>
    <mergeCell ref="M8:O8"/>
    <mergeCell ref="D8:F8"/>
    <mergeCell ref="M34:O34"/>
    <mergeCell ref="D33:E33"/>
    <mergeCell ref="M35:O35"/>
    <mergeCell ref="D35:E35"/>
    <mergeCell ref="D34:E34"/>
    <mergeCell ref="Q4:S4"/>
    <mergeCell ref="M31:O31"/>
    <mergeCell ref="M7:O7"/>
    <mergeCell ref="D7:F7"/>
    <mergeCell ref="D31:E31"/>
    <mergeCell ref="M6:O6"/>
    <mergeCell ref="M30:O30"/>
    <mergeCell ref="D4:O4"/>
    <mergeCell ref="Q13:R13"/>
    <mergeCell ref="Q16:R16"/>
    <mergeCell ref="J6:L6"/>
    <mergeCell ref="Q19:S19"/>
    <mergeCell ref="G6:I6"/>
    <mergeCell ref="Q12:R12"/>
  </mergeCells>
  <conditionalFormatting sqref="D2:O2">
    <cfRule type="expression" dxfId="3" priority="1">
      <formula>D$1=$U$2</formula>
    </cfRule>
    <cfRule type="expression" dxfId="2" priority="2">
      <formula>$U$2=0</formula>
    </cfRule>
  </conditionalFormatting>
  <hyperlinks>
    <hyperlink ref="B4" location="'Dashboard'!A1" display="   🏠   Dashboard" xr:uid="{00000000-0004-0000-0700-000000000000}"/>
    <hyperlink ref="B5" location="'Budgeting'!A1" display="   💰   Budgeting" xr:uid="{00000000-0004-0000-0700-000001000000}"/>
    <hyperlink ref="B6" location="'Entrate'!A1" display="   📈   Entrate" xr:uid="{00000000-0004-0000-0700-000002000000}"/>
    <hyperlink ref="B7" location="'Spese'!A1" display="   📉   Spese" xr:uid="{00000000-0004-0000-0700-000003000000}"/>
    <hyperlink ref="B8" location="'Investimenti'!A1" display="   💼   Investimenti" xr:uid="{00000000-0004-0000-0700-000004000000}"/>
    <hyperlink ref="B9" location="'Debiti'!A1" display="   🏦   Debiti" xr:uid="{00000000-0004-0000-0700-000005000000}"/>
    <hyperlink ref="B10" location="'Obiettivi'!A1" display="   🎯   Obiettivi" xr:uid="{00000000-0004-0000-0700-000006000000}"/>
    <hyperlink ref="Q11" location="'Budgeting'!A1" display="💰  Budget usato" xr:uid="{00000000-0004-0000-0700-000007000000}"/>
    <hyperlink ref="Q12" location="'Entrate'!A1" display="📈  Entrate" xr:uid="{00000000-0004-0000-0700-000008000000}"/>
    <hyperlink ref="B13" location="'Movimenti'!A1" display="   ✎  Movimenti" xr:uid="{00000000-0004-0000-0700-000009000000}"/>
    <hyperlink ref="Q13" location="'Spese'!A1" display="📉  Spese" xr:uid="{00000000-0004-0000-0700-00000A000000}"/>
    <hyperlink ref="B14" location="'Impostazioni'!A1" display="   ⚙  Impostazioni" xr:uid="{00000000-0004-0000-0700-00000B000000}"/>
    <hyperlink ref="Q14" location="'Investimenti'!A1" display="💼  Investimenti" xr:uid="{00000000-0004-0000-0700-00000C000000}"/>
    <hyperlink ref="B15" location="'Dati investimenti'!A1" display="   ▸  Investimenti" xr:uid="{00000000-0004-0000-0700-00000D000000}"/>
    <hyperlink ref="Q15" location="'Debiti'!A1" display="🏦  Debiti" xr:uid="{00000000-0004-0000-0700-00000E000000}"/>
    <hyperlink ref="B16" location="'Dati debiti'!A1" display="   ▸  Debiti" xr:uid="{00000000-0004-0000-0700-00000F000000}"/>
    <hyperlink ref="Q16" location="'Obiettivi'!A1" display="🎯  Obiettivi" xr:uid="{00000000-0004-0000-0700-000010000000}"/>
    <hyperlink ref="B17" location="'Dati obiettivi'!A1" display="   ▸  Obiettivi" xr:uid="{00000000-0004-0000-0700-000011000000}"/>
    <hyperlink ref="Q17" location="'Dashboard'!A1" display="🧮  Patrimonio netto" xr:uid="{00000000-0004-0000-0700-000012000000}"/>
    <hyperlink ref="B18" location="'Inizia qui'!A1" display="   ?  Guida" xr:uid="{00000000-0004-0000-0700-000013000000}"/>
  </hyperlinks>
  <pageMargins left="0.75" right="0.75" top="1" bottom="1" header="0.5" footer="0.5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Periodo non valido" error="Scegli un mese o «Tutto l’anno» dal menu." xr:uid="{00000000-0002-0000-0700-000000000000}">
          <x14:formula1>
            <xm:f>Calcoli!$L$45:$L$57</xm:f>
          </x14:formula1>
          <xm:sqref>Q2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B9C2D1"/>
  </sheetPr>
  <dimension ref="A1:G200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2" customWidth="1"/>
    <col min="2" max="2" width="40" customWidth="1"/>
    <col min="3" max="3" width="28" customWidth="1"/>
    <col min="4" max="4" width="13" customWidth="1"/>
    <col min="5" max="5" width="16" customWidth="1"/>
    <col min="6" max="7" width="7" customWidth="1"/>
  </cols>
  <sheetData>
    <row r="1" spans="1:7" ht="20.25" x14ac:dyDescent="0.3">
      <c r="A1" s="58" t="s">
        <v>146</v>
      </c>
    </row>
    <row r="2" spans="1:7" x14ac:dyDescent="0.25">
      <c r="A2" s="59" t="s">
        <v>147</v>
      </c>
    </row>
    <row r="3" spans="1:7" x14ac:dyDescent="0.25">
      <c r="A3" s="60" t="s">
        <v>148</v>
      </c>
      <c r="D3" s="61" t="s">
        <v>149</v>
      </c>
    </row>
    <row r="4" spans="1:7" x14ac:dyDescent="0.25">
      <c r="A4" s="62" t="s">
        <v>150</v>
      </c>
      <c r="B4" s="63" t="s">
        <v>151</v>
      </c>
      <c r="C4" s="63" t="s">
        <v>152</v>
      </c>
      <c r="D4" s="63" t="s">
        <v>153</v>
      </c>
      <c r="E4" s="63" t="s">
        <v>154</v>
      </c>
      <c r="F4" s="63" t="s">
        <v>155</v>
      </c>
      <c r="G4" s="63" t="s">
        <v>156</v>
      </c>
    </row>
    <row r="5" spans="1:7" x14ac:dyDescent="0.25">
      <c r="A5" s="64">
        <v>46023</v>
      </c>
      <c r="B5" s="65" t="s">
        <v>157</v>
      </c>
      <c r="C5" s="65" t="s">
        <v>158</v>
      </c>
      <c r="D5" s="66">
        <v>820</v>
      </c>
      <c r="E5" s="67" t="str">
        <f>IF(C5="","",IFERROR(IF(INDEX(Impostazioni!$B$9:$B$48,MATCH(C5,Impostazioni!$A$9:$A$48,0))="","Tipo?",INDEX(Impostazioni!$B$9:$B$48,MATCH(C5,Impostazioni!$A$9:$A$48,0))),"Categoria?"))</f>
        <v>Spesa fissa</v>
      </c>
      <c r="F5" s="68">
        <f t="shared" ref="F5:F68" si="0">IF(A5="","",IFERROR(MONTH(A5),"Data?"))</f>
        <v>1</v>
      </c>
      <c r="G5" s="69">
        <f t="shared" ref="G5:G68" si="1">IF(A5="","",IFERROR(YEAR(A5),"Data?"))</f>
        <v>2026</v>
      </c>
    </row>
    <row r="6" spans="1:7" x14ac:dyDescent="0.25">
      <c r="A6" s="64">
        <v>46024</v>
      </c>
      <c r="B6" s="65" t="s">
        <v>159</v>
      </c>
      <c r="C6" s="65" t="s">
        <v>160</v>
      </c>
      <c r="D6" s="66">
        <v>35</v>
      </c>
      <c r="E6" s="67" t="str">
        <f>IF(C6="","",IFERROR(IF(INDEX(Impostazioni!$B$9:$B$48,MATCH(C6,Impostazioni!$A$9:$A$48,0))="","Tipo?",INDEX(Impostazioni!$B$9:$B$48,MATCH(C6,Impostazioni!$A$9:$A$48,0))),"Categoria?"))</f>
        <v>Spesa variabile</v>
      </c>
      <c r="F6" s="68">
        <f t="shared" si="0"/>
        <v>1</v>
      </c>
      <c r="G6" s="69">
        <f t="shared" si="1"/>
        <v>2026</v>
      </c>
    </row>
    <row r="7" spans="1:7" x14ac:dyDescent="0.25">
      <c r="A7" s="64">
        <v>46025</v>
      </c>
      <c r="B7" s="65" t="s">
        <v>161</v>
      </c>
      <c r="C7" s="65" t="s">
        <v>162</v>
      </c>
      <c r="D7" s="66">
        <v>230</v>
      </c>
      <c r="E7" s="67" t="str">
        <f>IF(C7="","",IFERROR(IF(INDEX(Impostazioni!$B$9:$B$48,MATCH(C7,Impostazioni!$A$9:$A$48,0))="","Tipo?",INDEX(Impostazioni!$B$9:$B$48,MATCH(C7,Impostazioni!$A$9:$A$48,0))),"Categoria?"))</f>
        <v>Spesa fissa</v>
      </c>
      <c r="F7" s="68">
        <f t="shared" si="0"/>
        <v>1</v>
      </c>
      <c r="G7" s="69">
        <f t="shared" si="1"/>
        <v>2026</v>
      </c>
    </row>
    <row r="8" spans="1:7" x14ac:dyDescent="0.25">
      <c r="A8" s="64">
        <v>46026</v>
      </c>
      <c r="B8" s="65" t="s">
        <v>163</v>
      </c>
      <c r="C8" s="65" t="s">
        <v>164</v>
      </c>
      <c r="D8" s="66">
        <v>142.25</v>
      </c>
      <c r="E8" s="67" t="str">
        <f>IF(C8="","",IFERROR(IF(INDEX(Impostazioni!$B$9:$B$48,MATCH(C8,Impostazioni!$A$9:$A$48,0))="","Tipo?",INDEX(Impostazioni!$B$9:$B$48,MATCH(C8,Impostazioni!$A$9:$A$48,0))),"Categoria?"))</f>
        <v>Spesa variabile</v>
      </c>
      <c r="F8" s="68">
        <f t="shared" si="0"/>
        <v>1</v>
      </c>
      <c r="G8" s="69">
        <f t="shared" si="1"/>
        <v>2026</v>
      </c>
    </row>
    <row r="9" spans="1:7" x14ac:dyDescent="0.25">
      <c r="A9" s="64">
        <v>46027</v>
      </c>
      <c r="B9" s="65" t="s">
        <v>165</v>
      </c>
      <c r="C9" s="65" t="s">
        <v>166</v>
      </c>
      <c r="D9" s="66">
        <v>55</v>
      </c>
      <c r="E9" s="67" t="str">
        <f>IF(C9="","",IFERROR(IF(INDEX(Impostazioni!$B$9:$B$48,MATCH(C9,Impostazioni!$A$9:$A$48,0))="","Tipo?",INDEX(Impostazioni!$B$9:$B$48,MATCH(C9,Impostazioni!$A$9:$A$48,0))),"Categoria?"))</f>
        <v>Spesa fissa</v>
      </c>
      <c r="F9" s="68">
        <f t="shared" si="0"/>
        <v>1</v>
      </c>
      <c r="G9" s="69">
        <f t="shared" si="1"/>
        <v>2026</v>
      </c>
    </row>
    <row r="10" spans="1:7" x14ac:dyDescent="0.25">
      <c r="A10" s="64">
        <v>46028</v>
      </c>
      <c r="B10" s="65" t="s">
        <v>167</v>
      </c>
      <c r="C10" s="65" t="s">
        <v>160</v>
      </c>
      <c r="D10" s="66">
        <v>67.849999999999994</v>
      </c>
      <c r="E10" s="67" t="str">
        <f>IF(C10="","",IFERROR(IF(INDEX(Impostazioni!$B$9:$B$48,MATCH(C10,Impostazioni!$A$9:$A$48,0))="","Tipo?",INDEX(Impostazioni!$B$9:$B$48,MATCH(C10,Impostazioni!$A$9:$A$48,0))),"Categoria?"))</f>
        <v>Spesa variabile</v>
      </c>
      <c r="F10" s="68">
        <f t="shared" si="0"/>
        <v>1</v>
      </c>
      <c r="G10" s="69">
        <f t="shared" si="1"/>
        <v>2026</v>
      </c>
    </row>
    <row r="11" spans="1:7" x14ac:dyDescent="0.25">
      <c r="A11" s="64">
        <v>46030</v>
      </c>
      <c r="B11" s="65" t="s">
        <v>168</v>
      </c>
      <c r="C11" s="65" t="s">
        <v>164</v>
      </c>
      <c r="D11" s="66">
        <v>30.57</v>
      </c>
      <c r="E11" s="67" t="str">
        <f>IF(C11="","",IFERROR(IF(INDEX(Impostazioni!$B$9:$B$48,MATCH(C11,Impostazioni!$A$9:$A$48,0))="","Tipo?",INDEX(Impostazioni!$B$9:$B$48,MATCH(C11,Impostazioni!$A$9:$A$48,0))),"Categoria?"))</f>
        <v>Spesa variabile</v>
      </c>
      <c r="F11" s="68">
        <f t="shared" si="0"/>
        <v>1</v>
      </c>
      <c r="G11" s="69">
        <f t="shared" si="1"/>
        <v>2026</v>
      </c>
    </row>
    <row r="12" spans="1:7" x14ac:dyDescent="0.25">
      <c r="A12" s="64">
        <v>46031</v>
      </c>
      <c r="B12" s="65" t="s">
        <v>169</v>
      </c>
      <c r="C12" s="65" t="s">
        <v>170</v>
      </c>
      <c r="D12" s="66">
        <v>45</v>
      </c>
      <c r="E12" s="67" t="str">
        <f>IF(C12="","",IFERROR(IF(INDEX(Impostazioni!$B$9:$B$48,MATCH(C12,Impostazioni!$A$9:$A$48,0))="","Tipo?",INDEX(Impostazioni!$B$9:$B$48,MATCH(C12,Impostazioni!$A$9:$A$48,0))),"Categoria?"))</f>
        <v>Spesa variabile</v>
      </c>
      <c r="F12" s="68">
        <f t="shared" si="0"/>
        <v>1</v>
      </c>
      <c r="G12" s="69">
        <f t="shared" si="1"/>
        <v>2026</v>
      </c>
    </row>
    <row r="13" spans="1:7" x14ac:dyDescent="0.25">
      <c r="A13" s="64">
        <v>46032</v>
      </c>
      <c r="B13" s="65" t="s">
        <v>171</v>
      </c>
      <c r="C13" s="65" t="s">
        <v>172</v>
      </c>
      <c r="D13" s="66">
        <v>260</v>
      </c>
      <c r="E13" s="67" t="str">
        <f>IF(C13="","",IFERROR(IF(INDEX(Impostazioni!$B$9:$B$48,MATCH(C13,Impostazioni!$A$9:$A$48,0))="","Tipo?",INDEX(Impostazioni!$B$9:$B$48,MATCH(C13,Impostazioni!$A$9:$A$48,0))),"Categoria?"))</f>
        <v>Spesa fissa</v>
      </c>
      <c r="F13" s="68">
        <f t="shared" si="0"/>
        <v>1</v>
      </c>
      <c r="G13" s="69">
        <f t="shared" si="1"/>
        <v>2026</v>
      </c>
    </row>
    <row r="14" spans="1:7" x14ac:dyDescent="0.25">
      <c r="A14" s="64">
        <v>46033</v>
      </c>
      <c r="B14" s="65" t="s">
        <v>163</v>
      </c>
      <c r="C14" s="65" t="s">
        <v>164</v>
      </c>
      <c r="D14" s="66">
        <v>134.63999999999999</v>
      </c>
      <c r="E14" s="67" t="str">
        <f>IF(C14="","",IFERROR(IF(INDEX(Impostazioni!$B$9:$B$48,MATCH(C14,Impostazioni!$A$9:$A$48,0))="","Tipo?",INDEX(Impostazioni!$B$9:$B$48,MATCH(C14,Impostazioni!$A$9:$A$48,0))),"Categoria?"))</f>
        <v>Spesa variabile</v>
      </c>
      <c r="F14" s="68">
        <f t="shared" si="0"/>
        <v>1</v>
      </c>
      <c r="G14" s="69">
        <f t="shared" si="1"/>
        <v>2026</v>
      </c>
    </row>
    <row r="15" spans="1:7" x14ac:dyDescent="0.25">
      <c r="A15" s="64">
        <v>46035</v>
      </c>
      <c r="B15" s="65" t="s">
        <v>173</v>
      </c>
      <c r="C15" s="65" t="s">
        <v>174</v>
      </c>
      <c r="D15" s="66">
        <v>50.18</v>
      </c>
      <c r="E15" s="67" t="str">
        <f>IF(C15="","",IFERROR(IF(INDEX(Impostazioni!$B$9:$B$48,MATCH(C15,Impostazioni!$A$9:$A$48,0))="","Tipo?",INDEX(Impostazioni!$B$9:$B$48,MATCH(C15,Impostazioni!$A$9:$A$48,0))),"Categoria?"))</f>
        <v>Spesa variabile</v>
      </c>
      <c r="F15" s="68">
        <f t="shared" si="0"/>
        <v>1</v>
      </c>
      <c r="G15" s="69">
        <f t="shared" si="1"/>
        <v>2026</v>
      </c>
    </row>
    <row r="16" spans="1:7" x14ac:dyDescent="0.25">
      <c r="A16" s="64">
        <v>46037</v>
      </c>
      <c r="B16" s="65" t="s">
        <v>175</v>
      </c>
      <c r="C16" s="65" t="s">
        <v>176</v>
      </c>
      <c r="D16" s="66">
        <v>60</v>
      </c>
      <c r="E16" s="67" t="str">
        <f>IF(C16="","",IFERROR(IF(INDEX(Impostazioni!$B$9:$B$48,MATCH(C16,Impostazioni!$A$9:$A$48,0))="","Tipo?",INDEX(Impostazioni!$B$9:$B$48,MATCH(C16,Impostazioni!$A$9:$A$48,0))),"Categoria?"))</f>
        <v>Spesa fissa</v>
      </c>
      <c r="F16" s="68">
        <f t="shared" si="0"/>
        <v>1</v>
      </c>
      <c r="G16" s="69">
        <f t="shared" si="1"/>
        <v>2026</v>
      </c>
    </row>
    <row r="17" spans="1:7" x14ac:dyDescent="0.25">
      <c r="A17" s="64">
        <v>46038</v>
      </c>
      <c r="B17" s="65" t="s">
        <v>177</v>
      </c>
      <c r="C17" s="65" t="s">
        <v>170</v>
      </c>
      <c r="D17" s="66">
        <v>44.51</v>
      </c>
      <c r="E17" s="67" t="str">
        <f>IF(C17="","",IFERROR(IF(INDEX(Impostazioni!$B$9:$B$48,MATCH(C17,Impostazioni!$A$9:$A$48,0))="","Tipo?",INDEX(Impostazioni!$B$9:$B$48,MATCH(C17,Impostazioni!$A$9:$A$48,0))),"Categoria?"))</f>
        <v>Spesa variabile</v>
      </c>
      <c r="F17" s="68">
        <f t="shared" si="0"/>
        <v>1</v>
      </c>
      <c r="G17" s="69">
        <f t="shared" si="1"/>
        <v>2026</v>
      </c>
    </row>
    <row r="18" spans="1:7" x14ac:dyDescent="0.25">
      <c r="A18" s="64">
        <v>46040</v>
      </c>
      <c r="B18" s="65" t="s">
        <v>178</v>
      </c>
      <c r="C18" s="65" t="s">
        <v>179</v>
      </c>
      <c r="D18" s="66">
        <v>255</v>
      </c>
      <c r="E18" s="67" t="str">
        <f>IF(C18="","",IFERROR(IF(INDEX(Impostazioni!$B$9:$B$48,MATCH(C18,Impostazioni!$A$9:$A$48,0))="","Tipo?",INDEX(Impostazioni!$B$9:$B$48,MATCH(C18,Impostazioni!$A$9:$A$48,0))),"Categoria?"))</f>
        <v>Spesa fissa</v>
      </c>
      <c r="F18" s="68">
        <f t="shared" si="0"/>
        <v>1</v>
      </c>
      <c r="G18" s="69">
        <f t="shared" si="1"/>
        <v>2026</v>
      </c>
    </row>
    <row r="19" spans="1:7" x14ac:dyDescent="0.25">
      <c r="A19" s="64">
        <v>46040</v>
      </c>
      <c r="B19" s="65" t="s">
        <v>163</v>
      </c>
      <c r="C19" s="65" t="s">
        <v>164</v>
      </c>
      <c r="D19" s="66">
        <v>156.63999999999999</v>
      </c>
      <c r="E19" s="67" t="str">
        <f>IF(C19="","",IFERROR(IF(INDEX(Impostazioni!$B$9:$B$48,MATCH(C19,Impostazioni!$A$9:$A$48,0))="","Tipo?",INDEX(Impostazioni!$B$9:$B$48,MATCH(C19,Impostazioni!$A$9:$A$48,0))),"Categoria?"))</f>
        <v>Spesa variabile</v>
      </c>
      <c r="F19" s="68">
        <f t="shared" si="0"/>
        <v>1</v>
      </c>
      <c r="G19" s="69">
        <f t="shared" si="1"/>
        <v>2026</v>
      </c>
    </row>
    <row r="20" spans="1:7" x14ac:dyDescent="0.25">
      <c r="A20" s="64">
        <v>46041</v>
      </c>
      <c r="B20" s="65" t="s">
        <v>180</v>
      </c>
      <c r="C20" s="65" t="s">
        <v>181</v>
      </c>
      <c r="D20" s="66">
        <v>35</v>
      </c>
      <c r="E20" s="67" t="str">
        <f>IF(C20="","",IFERROR(IF(INDEX(Impostazioni!$B$9:$B$48,MATCH(C20,Impostazioni!$A$9:$A$48,0))="","Tipo?",INDEX(Impostazioni!$B$9:$B$48,MATCH(C20,Impostazioni!$A$9:$A$48,0))),"Categoria?"))</f>
        <v>Spesa variabile</v>
      </c>
      <c r="F20" s="68">
        <f t="shared" si="0"/>
        <v>1</v>
      </c>
      <c r="G20" s="69">
        <f t="shared" si="1"/>
        <v>2026</v>
      </c>
    </row>
    <row r="21" spans="1:7" x14ac:dyDescent="0.25">
      <c r="A21" s="64">
        <v>46042</v>
      </c>
      <c r="B21" s="65" t="s">
        <v>182</v>
      </c>
      <c r="C21" s="65" t="s">
        <v>183</v>
      </c>
      <c r="D21" s="66">
        <v>25</v>
      </c>
      <c r="E21" s="67" t="str">
        <f>IF(C21="","",IFERROR(IF(INDEX(Impostazioni!$B$9:$B$48,MATCH(C21,Impostazioni!$A$9:$A$48,0))="","Tipo?",INDEX(Impostazioni!$B$9:$B$48,MATCH(C21,Impostazioni!$A$9:$A$48,0))),"Categoria?"))</f>
        <v>Spesa fissa</v>
      </c>
      <c r="F21" s="68">
        <f t="shared" si="0"/>
        <v>1</v>
      </c>
      <c r="G21" s="69">
        <f t="shared" si="1"/>
        <v>2026</v>
      </c>
    </row>
    <row r="22" spans="1:7" x14ac:dyDescent="0.25">
      <c r="A22" s="64">
        <v>46043</v>
      </c>
      <c r="B22" s="65" t="s">
        <v>167</v>
      </c>
      <c r="C22" s="65" t="s">
        <v>160</v>
      </c>
      <c r="D22" s="66">
        <v>59.04</v>
      </c>
      <c r="E22" s="67" t="str">
        <f>IF(C22="","",IFERROR(IF(INDEX(Impostazioni!$B$9:$B$48,MATCH(C22,Impostazioni!$A$9:$A$48,0))="","Tipo?",INDEX(Impostazioni!$B$9:$B$48,MATCH(C22,Impostazioni!$A$9:$A$48,0))),"Categoria?"))</f>
        <v>Spesa variabile</v>
      </c>
      <c r="F22" s="68">
        <f t="shared" si="0"/>
        <v>1</v>
      </c>
      <c r="G22" s="69">
        <f t="shared" si="1"/>
        <v>2026</v>
      </c>
    </row>
    <row r="23" spans="1:7" x14ac:dyDescent="0.25">
      <c r="A23" s="64">
        <v>46044</v>
      </c>
      <c r="B23" s="65" t="s">
        <v>184</v>
      </c>
      <c r="C23" s="65" t="s">
        <v>185</v>
      </c>
      <c r="D23" s="66">
        <v>13.82</v>
      </c>
      <c r="E23" s="67" t="str">
        <f>IF(C23="","",IFERROR(IF(INDEX(Impostazioni!$B$9:$B$48,MATCH(C23,Impostazioni!$A$9:$A$48,0))="","Tipo?",INDEX(Impostazioni!$B$9:$B$48,MATCH(C23,Impostazioni!$A$9:$A$48,0))),"Categoria?"))</f>
        <v>Spesa variabile</v>
      </c>
      <c r="F23" s="68">
        <f t="shared" si="0"/>
        <v>1</v>
      </c>
      <c r="G23" s="69">
        <f t="shared" si="1"/>
        <v>2026</v>
      </c>
    </row>
    <row r="24" spans="1:7" x14ac:dyDescent="0.25">
      <c r="A24" s="64">
        <v>46046</v>
      </c>
      <c r="B24" s="65" t="s">
        <v>186</v>
      </c>
      <c r="C24" s="65" t="s">
        <v>174</v>
      </c>
      <c r="D24" s="66">
        <v>56.5</v>
      </c>
      <c r="E24" s="67" t="str">
        <f>IF(C24="","",IFERROR(IF(INDEX(Impostazioni!$B$9:$B$48,MATCH(C24,Impostazioni!$A$9:$A$48,0))="","Tipo?",INDEX(Impostazioni!$B$9:$B$48,MATCH(C24,Impostazioni!$A$9:$A$48,0))),"Categoria?"))</f>
        <v>Spesa variabile</v>
      </c>
      <c r="F24" s="68">
        <f t="shared" si="0"/>
        <v>1</v>
      </c>
      <c r="G24" s="69">
        <f t="shared" si="1"/>
        <v>2026</v>
      </c>
    </row>
    <row r="25" spans="1:7" x14ac:dyDescent="0.25">
      <c r="A25" s="64">
        <v>46047</v>
      </c>
      <c r="B25" s="65" t="s">
        <v>163</v>
      </c>
      <c r="C25" s="65" t="s">
        <v>164</v>
      </c>
      <c r="D25" s="66">
        <v>131.19</v>
      </c>
      <c r="E25" s="67" t="str">
        <f>IF(C25="","",IFERROR(IF(INDEX(Impostazioni!$B$9:$B$48,MATCH(C25,Impostazioni!$A$9:$A$48,0))="","Tipo?",INDEX(Impostazioni!$B$9:$B$48,MATCH(C25,Impostazioni!$A$9:$A$48,0))),"Categoria?"))</f>
        <v>Spesa variabile</v>
      </c>
      <c r="F25" s="68">
        <f t="shared" si="0"/>
        <v>1</v>
      </c>
      <c r="G25" s="69">
        <f t="shared" si="1"/>
        <v>2026</v>
      </c>
    </row>
    <row r="26" spans="1:7" x14ac:dyDescent="0.25">
      <c r="A26" s="64">
        <v>46048</v>
      </c>
      <c r="B26" s="65" t="s">
        <v>187</v>
      </c>
      <c r="C26" s="65" t="s">
        <v>188</v>
      </c>
      <c r="D26" s="66">
        <v>24.08</v>
      </c>
      <c r="E26" s="67" t="str">
        <f>IF(C26="","",IFERROR(IF(INDEX(Impostazioni!$B$9:$B$48,MATCH(C26,Impostazioni!$A$9:$A$48,0))="","Tipo?",INDEX(Impostazioni!$B$9:$B$48,MATCH(C26,Impostazioni!$A$9:$A$48,0))),"Categoria?"))</f>
        <v>Spesa variabile</v>
      </c>
      <c r="F26" s="68">
        <f t="shared" si="0"/>
        <v>1</v>
      </c>
      <c r="G26" s="69">
        <f t="shared" si="1"/>
        <v>2026</v>
      </c>
    </row>
    <row r="27" spans="1:7" x14ac:dyDescent="0.25">
      <c r="A27" s="64">
        <v>46049</v>
      </c>
      <c r="B27" s="65" t="s">
        <v>189</v>
      </c>
      <c r="C27" s="65" t="s">
        <v>190</v>
      </c>
      <c r="D27" s="66">
        <v>2450</v>
      </c>
      <c r="E27" s="67" t="str">
        <f>IF(C27="","",IFERROR(IF(INDEX(Impostazioni!$B$9:$B$48,MATCH(C27,Impostazioni!$A$9:$A$48,0))="","Tipo?",INDEX(Impostazioni!$B$9:$B$48,MATCH(C27,Impostazioni!$A$9:$A$48,0))),"Categoria?"))</f>
        <v>Entrata fissa</v>
      </c>
      <c r="F27" s="68">
        <f t="shared" si="0"/>
        <v>1</v>
      </c>
      <c r="G27" s="69">
        <f t="shared" si="1"/>
        <v>2026</v>
      </c>
    </row>
    <row r="28" spans="1:7" x14ac:dyDescent="0.25">
      <c r="A28" s="64">
        <v>46049</v>
      </c>
      <c r="B28" s="65" t="s">
        <v>191</v>
      </c>
      <c r="C28" s="65" t="s">
        <v>190</v>
      </c>
      <c r="D28" s="66">
        <v>1650</v>
      </c>
      <c r="E28" s="67" t="str">
        <f>IF(C28="","",IFERROR(IF(INDEX(Impostazioni!$B$9:$B$48,MATCH(C28,Impostazioni!$A$9:$A$48,0))="","Tipo?",INDEX(Impostazioni!$B$9:$B$48,MATCH(C28,Impostazioni!$A$9:$A$48,0))),"Categoria?"))</f>
        <v>Entrata fissa</v>
      </c>
      <c r="F28" s="68">
        <f t="shared" si="0"/>
        <v>1</v>
      </c>
      <c r="G28" s="69">
        <f t="shared" si="1"/>
        <v>2026</v>
      </c>
    </row>
    <row r="29" spans="1:7" x14ac:dyDescent="0.25">
      <c r="A29" s="64">
        <v>46052</v>
      </c>
      <c r="B29" s="65" t="s">
        <v>192</v>
      </c>
      <c r="C29" s="65" t="s">
        <v>179</v>
      </c>
      <c r="D29" s="66">
        <v>62</v>
      </c>
      <c r="E29" s="67" t="str">
        <f>IF(C29="","",IFERROR(IF(INDEX(Impostazioni!$B$9:$B$48,MATCH(C29,Impostazioni!$A$9:$A$48,0))="","Tipo?",INDEX(Impostazioni!$B$9:$B$48,MATCH(C29,Impostazioni!$A$9:$A$48,0))),"Categoria?"))</f>
        <v>Spesa fissa</v>
      </c>
      <c r="F29" s="68">
        <f t="shared" si="0"/>
        <v>1</v>
      </c>
      <c r="G29" s="69">
        <f t="shared" si="1"/>
        <v>2026</v>
      </c>
    </row>
    <row r="30" spans="1:7" x14ac:dyDescent="0.25">
      <c r="A30" s="64">
        <v>46054</v>
      </c>
      <c r="B30" s="65" t="s">
        <v>157</v>
      </c>
      <c r="C30" s="65" t="s">
        <v>158</v>
      </c>
      <c r="D30" s="66">
        <v>820</v>
      </c>
      <c r="E30" s="67" t="str">
        <f>IF(C30="","",IFERROR(IF(INDEX(Impostazioni!$B$9:$B$48,MATCH(C30,Impostazioni!$A$9:$A$48,0))="","Tipo?",INDEX(Impostazioni!$B$9:$B$48,MATCH(C30,Impostazioni!$A$9:$A$48,0))),"Categoria?"))</f>
        <v>Spesa fissa</v>
      </c>
      <c r="F30" s="68">
        <f t="shared" si="0"/>
        <v>2</v>
      </c>
      <c r="G30" s="69">
        <f t="shared" si="1"/>
        <v>2026</v>
      </c>
    </row>
    <row r="31" spans="1:7" x14ac:dyDescent="0.25">
      <c r="A31" s="64">
        <v>46055</v>
      </c>
      <c r="B31" s="65" t="s">
        <v>159</v>
      </c>
      <c r="C31" s="65" t="s">
        <v>160</v>
      </c>
      <c r="D31" s="66">
        <v>35</v>
      </c>
      <c r="E31" s="67" t="str">
        <f>IF(C31="","",IFERROR(IF(INDEX(Impostazioni!$B$9:$B$48,MATCH(C31,Impostazioni!$A$9:$A$48,0))="","Tipo?",INDEX(Impostazioni!$B$9:$B$48,MATCH(C31,Impostazioni!$A$9:$A$48,0))),"Categoria?"))</f>
        <v>Spesa variabile</v>
      </c>
      <c r="F31" s="68">
        <f t="shared" si="0"/>
        <v>2</v>
      </c>
      <c r="G31" s="69">
        <f t="shared" si="1"/>
        <v>2026</v>
      </c>
    </row>
    <row r="32" spans="1:7" x14ac:dyDescent="0.25">
      <c r="A32" s="64">
        <v>46056</v>
      </c>
      <c r="B32" s="65" t="s">
        <v>161</v>
      </c>
      <c r="C32" s="65" t="s">
        <v>162</v>
      </c>
      <c r="D32" s="66">
        <v>230</v>
      </c>
      <c r="E32" s="67" t="str">
        <f>IF(C32="","",IFERROR(IF(INDEX(Impostazioni!$B$9:$B$48,MATCH(C32,Impostazioni!$A$9:$A$48,0))="","Tipo?",INDEX(Impostazioni!$B$9:$B$48,MATCH(C32,Impostazioni!$A$9:$A$48,0))),"Categoria?"))</f>
        <v>Spesa fissa</v>
      </c>
      <c r="F32" s="68">
        <f t="shared" si="0"/>
        <v>2</v>
      </c>
      <c r="G32" s="69">
        <f t="shared" si="1"/>
        <v>2026</v>
      </c>
    </row>
    <row r="33" spans="1:7" x14ac:dyDescent="0.25">
      <c r="A33" s="64">
        <v>46057</v>
      </c>
      <c r="B33" s="65" t="s">
        <v>163</v>
      </c>
      <c r="C33" s="65" t="s">
        <v>164</v>
      </c>
      <c r="D33" s="66">
        <v>146.68</v>
      </c>
      <c r="E33" s="67" t="str">
        <f>IF(C33="","",IFERROR(IF(INDEX(Impostazioni!$B$9:$B$48,MATCH(C33,Impostazioni!$A$9:$A$48,0))="","Tipo?",INDEX(Impostazioni!$B$9:$B$48,MATCH(C33,Impostazioni!$A$9:$A$48,0))),"Categoria?"))</f>
        <v>Spesa variabile</v>
      </c>
      <c r="F33" s="68">
        <f t="shared" si="0"/>
        <v>2</v>
      </c>
      <c r="G33" s="69">
        <f t="shared" si="1"/>
        <v>2026</v>
      </c>
    </row>
    <row r="34" spans="1:7" x14ac:dyDescent="0.25">
      <c r="A34" s="64">
        <v>46058</v>
      </c>
      <c r="B34" s="65" t="s">
        <v>165</v>
      </c>
      <c r="C34" s="65" t="s">
        <v>166</v>
      </c>
      <c r="D34" s="66">
        <v>55</v>
      </c>
      <c r="E34" s="67" t="str">
        <f>IF(C34="","",IFERROR(IF(INDEX(Impostazioni!$B$9:$B$48,MATCH(C34,Impostazioni!$A$9:$A$48,0))="","Tipo?",INDEX(Impostazioni!$B$9:$B$48,MATCH(C34,Impostazioni!$A$9:$A$48,0))),"Categoria?"))</f>
        <v>Spesa fissa</v>
      </c>
      <c r="F34" s="68">
        <f t="shared" si="0"/>
        <v>2</v>
      </c>
      <c r="G34" s="69">
        <f t="shared" si="1"/>
        <v>2026</v>
      </c>
    </row>
    <row r="35" spans="1:7" x14ac:dyDescent="0.25">
      <c r="A35" s="64">
        <v>46059</v>
      </c>
      <c r="B35" s="65" t="s">
        <v>167</v>
      </c>
      <c r="C35" s="65" t="s">
        <v>160</v>
      </c>
      <c r="D35" s="66">
        <v>77.16</v>
      </c>
      <c r="E35" s="67" t="str">
        <f>IF(C35="","",IFERROR(IF(INDEX(Impostazioni!$B$9:$B$48,MATCH(C35,Impostazioni!$A$9:$A$48,0))="","Tipo?",INDEX(Impostazioni!$B$9:$B$48,MATCH(C35,Impostazioni!$A$9:$A$48,0))),"Categoria?"))</f>
        <v>Spesa variabile</v>
      </c>
      <c r="F35" s="68">
        <f t="shared" si="0"/>
        <v>2</v>
      </c>
      <c r="G35" s="69">
        <f t="shared" si="1"/>
        <v>2026</v>
      </c>
    </row>
    <row r="36" spans="1:7" x14ac:dyDescent="0.25">
      <c r="A36" s="64">
        <v>46061</v>
      </c>
      <c r="B36" s="65" t="s">
        <v>168</v>
      </c>
      <c r="C36" s="65" t="s">
        <v>164</v>
      </c>
      <c r="D36" s="66">
        <v>32.04</v>
      </c>
      <c r="E36" s="67" t="str">
        <f>IF(C36="","",IFERROR(IF(INDEX(Impostazioni!$B$9:$B$48,MATCH(C36,Impostazioni!$A$9:$A$48,0))="","Tipo?",INDEX(Impostazioni!$B$9:$B$48,MATCH(C36,Impostazioni!$A$9:$A$48,0))),"Categoria?"))</f>
        <v>Spesa variabile</v>
      </c>
      <c r="F36" s="68">
        <f t="shared" si="0"/>
        <v>2</v>
      </c>
      <c r="G36" s="69">
        <f t="shared" si="1"/>
        <v>2026</v>
      </c>
    </row>
    <row r="37" spans="1:7" x14ac:dyDescent="0.25">
      <c r="A37" s="64">
        <v>46062</v>
      </c>
      <c r="B37" s="65" t="s">
        <v>169</v>
      </c>
      <c r="C37" s="65" t="s">
        <v>170</v>
      </c>
      <c r="D37" s="66">
        <v>45</v>
      </c>
      <c r="E37" s="67" t="str">
        <f>IF(C37="","",IFERROR(IF(INDEX(Impostazioni!$B$9:$B$48,MATCH(C37,Impostazioni!$A$9:$A$48,0))="","Tipo?",INDEX(Impostazioni!$B$9:$B$48,MATCH(C37,Impostazioni!$A$9:$A$48,0))),"Categoria?"))</f>
        <v>Spesa variabile</v>
      </c>
      <c r="F37" s="68">
        <f t="shared" si="0"/>
        <v>2</v>
      </c>
      <c r="G37" s="69">
        <f t="shared" si="1"/>
        <v>2026</v>
      </c>
    </row>
    <row r="38" spans="1:7" x14ac:dyDescent="0.25">
      <c r="A38" s="64">
        <v>46063</v>
      </c>
      <c r="B38" s="65" t="s">
        <v>171</v>
      </c>
      <c r="C38" s="65" t="s">
        <v>172</v>
      </c>
      <c r="D38" s="66">
        <v>260</v>
      </c>
      <c r="E38" s="67" t="str">
        <f>IF(C38="","",IFERROR(IF(INDEX(Impostazioni!$B$9:$B$48,MATCH(C38,Impostazioni!$A$9:$A$48,0))="","Tipo?",INDEX(Impostazioni!$B$9:$B$48,MATCH(C38,Impostazioni!$A$9:$A$48,0))),"Categoria?"))</f>
        <v>Spesa fissa</v>
      </c>
      <c r="F38" s="68">
        <f t="shared" si="0"/>
        <v>2</v>
      </c>
      <c r="G38" s="69">
        <f t="shared" si="1"/>
        <v>2026</v>
      </c>
    </row>
    <row r="39" spans="1:7" x14ac:dyDescent="0.25">
      <c r="A39" s="64">
        <v>46064</v>
      </c>
      <c r="B39" s="65" t="s">
        <v>163</v>
      </c>
      <c r="C39" s="65" t="s">
        <v>164</v>
      </c>
      <c r="D39" s="66">
        <v>164.38</v>
      </c>
      <c r="E39" s="67" t="str">
        <f>IF(C39="","",IFERROR(IF(INDEX(Impostazioni!$B$9:$B$48,MATCH(C39,Impostazioni!$A$9:$A$48,0))="","Tipo?",INDEX(Impostazioni!$B$9:$B$48,MATCH(C39,Impostazioni!$A$9:$A$48,0))),"Categoria?"))</f>
        <v>Spesa variabile</v>
      </c>
      <c r="F39" s="68">
        <f t="shared" si="0"/>
        <v>2</v>
      </c>
      <c r="G39" s="69">
        <f t="shared" si="1"/>
        <v>2026</v>
      </c>
    </row>
    <row r="40" spans="1:7" x14ac:dyDescent="0.25">
      <c r="A40" s="64">
        <v>46066</v>
      </c>
      <c r="B40" s="65" t="s">
        <v>173</v>
      </c>
      <c r="C40" s="65" t="s">
        <v>174</v>
      </c>
      <c r="D40" s="66">
        <v>47.52</v>
      </c>
      <c r="E40" s="67" t="str">
        <f>IF(C40="","",IFERROR(IF(INDEX(Impostazioni!$B$9:$B$48,MATCH(C40,Impostazioni!$A$9:$A$48,0))="","Tipo?",INDEX(Impostazioni!$B$9:$B$48,MATCH(C40,Impostazioni!$A$9:$A$48,0))),"Categoria?"))</f>
        <v>Spesa variabile</v>
      </c>
      <c r="F40" s="68">
        <f t="shared" si="0"/>
        <v>2</v>
      </c>
      <c r="G40" s="69">
        <f t="shared" si="1"/>
        <v>2026</v>
      </c>
    </row>
    <row r="41" spans="1:7" x14ac:dyDescent="0.25">
      <c r="A41" s="64">
        <v>46068</v>
      </c>
      <c r="B41" s="65" t="s">
        <v>175</v>
      </c>
      <c r="C41" s="65" t="s">
        <v>176</v>
      </c>
      <c r="D41" s="66">
        <v>60</v>
      </c>
      <c r="E41" s="67" t="str">
        <f>IF(C41="","",IFERROR(IF(INDEX(Impostazioni!$B$9:$B$48,MATCH(C41,Impostazioni!$A$9:$A$48,0))="","Tipo?",INDEX(Impostazioni!$B$9:$B$48,MATCH(C41,Impostazioni!$A$9:$A$48,0))),"Categoria?"))</f>
        <v>Spesa fissa</v>
      </c>
      <c r="F41" s="68">
        <f t="shared" si="0"/>
        <v>2</v>
      </c>
      <c r="G41" s="69">
        <f t="shared" si="1"/>
        <v>2026</v>
      </c>
    </row>
    <row r="42" spans="1:7" x14ac:dyDescent="0.25">
      <c r="A42" s="64">
        <v>46068</v>
      </c>
      <c r="B42" s="65" t="s">
        <v>193</v>
      </c>
      <c r="C42" s="65" t="s">
        <v>194</v>
      </c>
      <c r="D42" s="66">
        <v>140</v>
      </c>
      <c r="E42" s="67" t="str">
        <f>IF(C42="","",IFERROR(IF(INDEX(Impostazioni!$B$9:$B$48,MATCH(C42,Impostazioni!$A$9:$A$48,0))="","Tipo?",INDEX(Impostazioni!$B$9:$B$48,MATCH(C42,Impostazioni!$A$9:$A$48,0))),"Categoria?"))</f>
        <v>Spesa variabile</v>
      </c>
      <c r="F42" s="68">
        <f t="shared" si="0"/>
        <v>2</v>
      </c>
      <c r="G42" s="69">
        <f t="shared" si="1"/>
        <v>2026</v>
      </c>
    </row>
    <row r="43" spans="1:7" x14ac:dyDescent="0.25">
      <c r="A43" s="64">
        <v>46069</v>
      </c>
      <c r="B43" s="65" t="s">
        <v>177</v>
      </c>
      <c r="C43" s="65" t="s">
        <v>170</v>
      </c>
      <c r="D43" s="66">
        <v>27.1</v>
      </c>
      <c r="E43" s="67" t="str">
        <f>IF(C43="","",IFERROR(IF(INDEX(Impostazioni!$B$9:$B$48,MATCH(C43,Impostazioni!$A$9:$A$48,0))="","Tipo?",INDEX(Impostazioni!$B$9:$B$48,MATCH(C43,Impostazioni!$A$9:$A$48,0))),"Categoria?"))</f>
        <v>Spesa variabile</v>
      </c>
      <c r="F43" s="68">
        <f t="shared" si="0"/>
        <v>2</v>
      </c>
      <c r="G43" s="69">
        <f t="shared" si="1"/>
        <v>2026</v>
      </c>
    </row>
    <row r="44" spans="1:7" x14ac:dyDescent="0.25">
      <c r="A44" s="64">
        <v>46071</v>
      </c>
      <c r="B44" s="65" t="s">
        <v>178</v>
      </c>
      <c r="C44" s="65" t="s">
        <v>179</v>
      </c>
      <c r="D44" s="66">
        <v>248</v>
      </c>
      <c r="E44" s="67" t="str">
        <f>IF(C44="","",IFERROR(IF(INDEX(Impostazioni!$B$9:$B$48,MATCH(C44,Impostazioni!$A$9:$A$48,0))="","Tipo?",INDEX(Impostazioni!$B$9:$B$48,MATCH(C44,Impostazioni!$A$9:$A$48,0))),"Categoria?"))</f>
        <v>Spesa fissa</v>
      </c>
      <c r="F44" s="68">
        <f t="shared" si="0"/>
        <v>2</v>
      </c>
      <c r="G44" s="69">
        <f t="shared" si="1"/>
        <v>2026</v>
      </c>
    </row>
    <row r="45" spans="1:7" x14ac:dyDescent="0.25">
      <c r="A45" s="64">
        <v>46071</v>
      </c>
      <c r="B45" s="65" t="s">
        <v>163</v>
      </c>
      <c r="C45" s="65" t="s">
        <v>164</v>
      </c>
      <c r="D45" s="66">
        <v>133.44999999999999</v>
      </c>
      <c r="E45" s="67" t="str">
        <f>IF(C45="","",IFERROR(IF(INDEX(Impostazioni!$B$9:$B$48,MATCH(C45,Impostazioni!$A$9:$A$48,0))="","Tipo?",INDEX(Impostazioni!$B$9:$B$48,MATCH(C45,Impostazioni!$A$9:$A$48,0))),"Categoria?"))</f>
        <v>Spesa variabile</v>
      </c>
      <c r="F45" s="68">
        <f t="shared" si="0"/>
        <v>2</v>
      </c>
      <c r="G45" s="69">
        <f t="shared" si="1"/>
        <v>2026</v>
      </c>
    </row>
    <row r="46" spans="1:7" x14ac:dyDescent="0.25">
      <c r="A46" s="64">
        <v>46073</v>
      </c>
      <c r="B46" s="65" t="s">
        <v>182</v>
      </c>
      <c r="C46" s="65" t="s">
        <v>183</v>
      </c>
      <c r="D46" s="66">
        <v>25</v>
      </c>
      <c r="E46" s="67" t="str">
        <f>IF(C46="","",IFERROR(IF(INDEX(Impostazioni!$B$9:$B$48,MATCH(C46,Impostazioni!$A$9:$A$48,0))="","Tipo?",INDEX(Impostazioni!$B$9:$B$48,MATCH(C46,Impostazioni!$A$9:$A$48,0))),"Categoria?"))</f>
        <v>Spesa fissa</v>
      </c>
      <c r="F46" s="68">
        <f t="shared" si="0"/>
        <v>2</v>
      </c>
      <c r="G46" s="69">
        <f t="shared" si="1"/>
        <v>2026</v>
      </c>
    </row>
    <row r="47" spans="1:7" x14ac:dyDescent="0.25">
      <c r="A47" s="64">
        <v>46073</v>
      </c>
      <c r="B47" s="65" t="s">
        <v>195</v>
      </c>
      <c r="C47" s="65" t="s">
        <v>196</v>
      </c>
      <c r="D47" s="66">
        <v>120</v>
      </c>
      <c r="E47" s="67" t="str">
        <f>IF(C47="","",IFERROR(IF(INDEX(Impostazioni!$B$9:$B$48,MATCH(C47,Impostazioni!$A$9:$A$48,0))="","Tipo?",INDEX(Impostazioni!$B$9:$B$48,MATCH(C47,Impostazioni!$A$9:$A$48,0))),"Categoria?"))</f>
        <v>Entrata variabile</v>
      </c>
      <c r="F47" s="68">
        <f t="shared" si="0"/>
        <v>2</v>
      </c>
      <c r="G47" s="69">
        <f t="shared" si="1"/>
        <v>2026</v>
      </c>
    </row>
    <row r="48" spans="1:7" x14ac:dyDescent="0.25">
      <c r="A48" s="64">
        <v>46074</v>
      </c>
      <c r="B48" s="65" t="s">
        <v>167</v>
      </c>
      <c r="C48" s="65" t="s">
        <v>160</v>
      </c>
      <c r="D48" s="66">
        <v>68.39</v>
      </c>
      <c r="E48" s="67" t="str">
        <f>IF(C48="","",IFERROR(IF(INDEX(Impostazioni!$B$9:$B$48,MATCH(C48,Impostazioni!$A$9:$A$48,0))="","Tipo?",INDEX(Impostazioni!$B$9:$B$48,MATCH(C48,Impostazioni!$A$9:$A$48,0))),"Categoria?"))</f>
        <v>Spesa variabile</v>
      </c>
      <c r="F48" s="68">
        <f t="shared" si="0"/>
        <v>2</v>
      </c>
      <c r="G48" s="69">
        <f t="shared" si="1"/>
        <v>2026</v>
      </c>
    </row>
    <row r="49" spans="1:7" x14ac:dyDescent="0.25">
      <c r="A49" s="64">
        <v>46075</v>
      </c>
      <c r="B49" s="65" t="s">
        <v>184</v>
      </c>
      <c r="C49" s="65" t="s">
        <v>185</v>
      </c>
      <c r="D49" s="66">
        <v>34.32</v>
      </c>
      <c r="E49" s="67" t="str">
        <f>IF(C49="","",IFERROR(IF(INDEX(Impostazioni!$B$9:$B$48,MATCH(C49,Impostazioni!$A$9:$A$48,0))="","Tipo?",INDEX(Impostazioni!$B$9:$B$48,MATCH(C49,Impostazioni!$A$9:$A$48,0))),"Categoria?"))</f>
        <v>Spesa variabile</v>
      </c>
      <c r="F49" s="68">
        <f t="shared" si="0"/>
        <v>2</v>
      </c>
      <c r="G49" s="69">
        <f t="shared" si="1"/>
        <v>2026</v>
      </c>
    </row>
    <row r="50" spans="1:7" x14ac:dyDescent="0.25">
      <c r="A50" s="64">
        <v>46076</v>
      </c>
      <c r="B50" s="65" t="s">
        <v>197</v>
      </c>
      <c r="C50" s="65" t="s">
        <v>185</v>
      </c>
      <c r="D50" s="66">
        <v>95</v>
      </c>
      <c r="E50" s="67" t="str">
        <f>IF(C50="","",IFERROR(IF(INDEX(Impostazioni!$B$9:$B$48,MATCH(C50,Impostazioni!$A$9:$A$48,0))="","Tipo?",INDEX(Impostazioni!$B$9:$B$48,MATCH(C50,Impostazioni!$A$9:$A$48,0))),"Categoria?"))</f>
        <v>Spesa variabile</v>
      </c>
      <c r="F50" s="68">
        <f t="shared" si="0"/>
        <v>2</v>
      </c>
      <c r="G50" s="69">
        <f t="shared" si="1"/>
        <v>2026</v>
      </c>
    </row>
    <row r="51" spans="1:7" x14ac:dyDescent="0.25">
      <c r="A51" s="64">
        <v>46077</v>
      </c>
      <c r="B51" s="65" t="s">
        <v>186</v>
      </c>
      <c r="C51" s="65" t="s">
        <v>174</v>
      </c>
      <c r="D51" s="66">
        <v>94.05</v>
      </c>
      <c r="E51" s="67" t="str">
        <f>IF(C51="","",IFERROR(IF(INDEX(Impostazioni!$B$9:$B$48,MATCH(C51,Impostazioni!$A$9:$A$48,0))="","Tipo?",INDEX(Impostazioni!$B$9:$B$48,MATCH(C51,Impostazioni!$A$9:$A$48,0))),"Categoria?"))</f>
        <v>Spesa variabile</v>
      </c>
      <c r="F51" s="68">
        <f t="shared" si="0"/>
        <v>2</v>
      </c>
      <c r="G51" s="69">
        <f t="shared" si="1"/>
        <v>2026</v>
      </c>
    </row>
    <row r="52" spans="1:7" x14ac:dyDescent="0.25">
      <c r="A52" s="64">
        <v>46078</v>
      </c>
      <c r="B52" s="65" t="s">
        <v>163</v>
      </c>
      <c r="C52" s="65" t="s">
        <v>164</v>
      </c>
      <c r="D52" s="66">
        <v>137.82</v>
      </c>
      <c r="E52" s="67" t="str">
        <f>IF(C52="","",IFERROR(IF(INDEX(Impostazioni!$B$9:$B$48,MATCH(C52,Impostazioni!$A$9:$A$48,0))="","Tipo?",INDEX(Impostazioni!$B$9:$B$48,MATCH(C52,Impostazioni!$A$9:$A$48,0))),"Categoria?"))</f>
        <v>Spesa variabile</v>
      </c>
      <c r="F52" s="68">
        <f t="shared" si="0"/>
        <v>2</v>
      </c>
      <c r="G52" s="69">
        <f t="shared" si="1"/>
        <v>2026</v>
      </c>
    </row>
    <row r="53" spans="1:7" x14ac:dyDescent="0.25">
      <c r="A53" s="64">
        <v>46079</v>
      </c>
      <c r="B53" s="65" t="s">
        <v>187</v>
      </c>
      <c r="C53" s="65" t="s">
        <v>188</v>
      </c>
      <c r="D53" s="66">
        <v>33.03</v>
      </c>
      <c r="E53" s="67" t="str">
        <f>IF(C53="","",IFERROR(IF(INDEX(Impostazioni!$B$9:$B$48,MATCH(C53,Impostazioni!$A$9:$A$48,0))="","Tipo?",INDEX(Impostazioni!$B$9:$B$48,MATCH(C53,Impostazioni!$A$9:$A$48,0))),"Categoria?"))</f>
        <v>Spesa variabile</v>
      </c>
      <c r="F53" s="68">
        <f t="shared" si="0"/>
        <v>2</v>
      </c>
      <c r="G53" s="69">
        <f t="shared" si="1"/>
        <v>2026</v>
      </c>
    </row>
    <row r="54" spans="1:7" x14ac:dyDescent="0.25">
      <c r="A54" s="64">
        <v>46080</v>
      </c>
      <c r="B54" s="65" t="s">
        <v>189</v>
      </c>
      <c r="C54" s="65" t="s">
        <v>190</v>
      </c>
      <c r="D54" s="66">
        <v>2450</v>
      </c>
      <c r="E54" s="67" t="str">
        <f>IF(C54="","",IFERROR(IF(INDEX(Impostazioni!$B$9:$B$48,MATCH(C54,Impostazioni!$A$9:$A$48,0))="","Tipo?",INDEX(Impostazioni!$B$9:$B$48,MATCH(C54,Impostazioni!$A$9:$A$48,0))),"Categoria?"))</f>
        <v>Entrata fissa</v>
      </c>
      <c r="F54" s="68">
        <f t="shared" si="0"/>
        <v>2</v>
      </c>
      <c r="G54" s="69">
        <f t="shared" si="1"/>
        <v>2026</v>
      </c>
    </row>
    <row r="55" spans="1:7" x14ac:dyDescent="0.25">
      <c r="A55" s="64">
        <v>46080</v>
      </c>
      <c r="B55" s="65" t="s">
        <v>191</v>
      </c>
      <c r="C55" s="65" t="s">
        <v>190</v>
      </c>
      <c r="D55" s="66">
        <v>1650</v>
      </c>
      <c r="E55" s="67" t="str">
        <f>IF(C55="","",IFERROR(IF(INDEX(Impostazioni!$B$9:$B$48,MATCH(C55,Impostazioni!$A$9:$A$48,0))="","Tipo?",INDEX(Impostazioni!$B$9:$B$48,MATCH(C55,Impostazioni!$A$9:$A$48,0))),"Categoria?"))</f>
        <v>Entrata fissa</v>
      </c>
      <c r="F55" s="68">
        <f t="shared" si="0"/>
        <v>2</v>
      </c>
      <c r="G55" s="69">
        <f t="shared" si="1"/>
        <v>2026</v>
      </c>
    </row>
    <row r="56" spans="1:7" x14ac:dyDescent="0.25">
      <c r="A56" s="64">
        <v>46082</v>
      </c>
      <c r="B56" s="65" t="s">
        <v>157</v>
      </c>
      <c r="C56" s="65" t="s">
        <v>158</v>
      </c>
      <c r="D56" s="66">
        <v>820</v>
      </c>
      <c r="E56" s="67" t="str">
        <f>IF(C56="","",IFERROR(IF(INDEX(Impostazioni!$B$9:$B$48,MATCH(C56,Impostazioni!$A$9:$A$48,0))="","Tipo?",INDEX(Impostazioni!$B$9:$B$48,MATCH(C56,Impostazioni!$A$9:$A$48,0))),"Categoria?"))</f>
        <v>Spesa fissa</v>
      </c>
      <c r="F56" s="68">
        <f t="shared" si="0"/>
        <v>3</v>
      </c>
      <c r="G56" s="69">
        <f t="shared" si="1"/>
        <v>2026</v>
      </c>
    </row>
    <row r="57" spans="1:7" x14ac:dyDescent="0.25">
      <c r="A57" s="64">
        <v>46083</v>
      </c>
      <c r="B57" s="65" t="s">
        <v>159</v>
      </c>
      <c r="C57" s="65" t="s">
        <v>160</v>
      </c>
      <c r="D57" s="66">
        <v>35</v>
      </c>
      <c r="E57" s="67" t="str">
        <f>IF(C57="","",IFERROR(IF(INDEX(Impostazioni!$B$9:$B$48,MATCH(C57,Impostazioni!$A$9:$A$48,0))="","Tipo?",INDEX(Impostazioni!$B$9:$B$48,MATCH(C57,Impostazioni!$A$9:$A$48,0))),"Categoria?"))</f>
        <v>Spesa variabile</v>
      </c>
      <c r="F57" s="68">
        <f t="shared" si="0"/>
        <v>3</v>
      </c>
      <c r="G57" s="69">
        <f t="shared" si="1"/>
        <v>2026</v>
      </c>
    </row>
    <row r="58" spans="1:7" x14ac:dyDescent="0.25">
      <c r="A58" s="64">
        <v>46084</v>
      </c>
      <c r="B58" s="65" t="s">
        <v>161</v>
      </c>
      <c r="C58" s="65" t="s">
        <v>162</v>
      </c>
      <c r="D58" s="66">
        <v>230</v>
      </c>
      <c r="E58" s="67" t="str">
        <f>IF(C58="","",IFERROR(IF(INDEX(Impostazioni!$B$9:$B$48,MATCH(C58,Impostazioni!$A$9:$A$48,0))="","Tipo?",INDEX(Impostazioni!$B$9:$B$48,MATCH(C58,Impostazioni!$A$9:$A$48,0))),"Categoria?"))</f>
        <v>Spesa fissa</v>
      </c>
      <c r="F58" s="68">
        <f t="shared" si="0"/>
        <v>3</v>
      </c>
      <c r="G58" s="69">
        <f t="shared" si="1"/>
        <v>2026</v>
      </c>
    </row>
    <row r="59" spans="1:7" x14ac:dyDescent="0.25">
      <c r="A59" s="64">
        <v>46085</v>
      </c>
      <c r="B59" s="65" t="s">
        <v>163</v>
      </c>
      <c r="C59" s="65" t="s">
        <v>164</v>
      </c>
      <c r="D59" s="66">
        <v>134.35</v>
      </c>
      <c r="E59" s="67" t="str">
        <f>IF(C59="","",IFERROR(IF(INDEX(Impostazioni!$B$9:$B$48,MATCH(C59,Impostazioni!$A$9:$A$48,0))="","Tipo?",INDEX(Impostazioni!$B$9:$B$48,MATCH(C59,Impostazioni!$A$9:$A$48,0))),"Categoria?"))</f>
        <v>Spesa variabile</v>
      </c>
      <c r="F59" s="68">
        <f t="shared" si="0"/>
        <v>3</v>
      </c>
      <c r="G59" s="69">
        <f t="shared" si="1"/>
        <v>2026</v>
      </c>
    </row>
    <row r="60" spans="1:7" x14ac:dyDescent="0.25">
      <c r="A60" s="64">
        <v>46086</v>
      </c>
      <c r="B60" s="65" t="s">
        <v>165</v>
      </c>
      <c r="C60" s="65" t="s">
        <v>166</v>
      </c>
      <c r="D60" s="66">
        <v>55</v>
      </c>
      <c r="E60" s="67" t="str">
        <f>IF(C60="","",IFERROR(IF(INDEX(Impostazioni!$B$9:$B$48,MATCH(C60,Impostazioni!$A$9:$A$48,0))="","Tipo?",INDEX(Impostazioni!$B$9:$B$48,MATCH(C60,Impostazioni!$A$9:$A$48,0))),"Categoria?"))</f>
        <v>Spesa fissa</v>
      </c>
      <c r="F60" s="68">
        <f t="shared" si="0"/>
        <v>3</v>
      </c>
      <c r="G60" s="69">
        <f t="shared" si="1"/>
        <v>2026</v>
      </c>
    </row>
    <row r="61" spans="1:7" x14ac:dyDescent="0.25">
      <c r="A61" s="64">
        <v>46087</v>
      </c>
      <c r="B61" s="65" t="s">
        <v>167</v>
      </c>
      <c r="C61" s="65" t="s">
        <v>160</v>
      </c>
      <c r="D61" s="66">
        <v>71.31</v>
      </c>
      <c r="E61" s="67" t="str">
        <f>IF(C61="","",IFERROR(IF(INDEX(Impostazioni!$B$9:$B$48,MATCH(C61,Impostazioni!$A$9:$A$48,0))="","Tipo?",INDEX(Impostazioni!$B$9:$B$48,MATCH(C61,Impostazioni!$A$9:$A$48,0))),"Categoria?"))</f>
        <v>Spesa variabile</v>
      </c>
      <c r="F61" s="68">
        <f t="shared" si="0"/>
        <v>3</v>
      </c>
      <c r="G61" s="69">
        <f t="shared" si="1"/>
        <v>2026</v>
      </c>
    </row>
    <row r="62" spans="1:7" x14ac:dyDescent="0.25">
      <c r="A62" s="64">
        <v>46089</v>
      </c>
      <c r="B62" s="65" t="s">
        <v>168</v>
      </c>
      <c r="C62" s="65" t="s">
        <v>164</v>
      </c>
      <c r="D62" s="66">
        <v>24.89</v>
      </c>
      <c r="E62" s="67" t="str">
        <f>IF(C62="","",IFERROR(IF(INDEX(Impostazioni!$B$9:$B$48,MATCH(C62,Impostazioni!$A$9:$A$48,0))="","Tipo?",INDEX(Impostazioni!$B$9:$B$48,MATCH(C62,Impostazioni!$A$9:$A$48,0))),"Categoria?"))</f>
        <v>Spesa variabile</v>
      </c>
      <c r="F62" s="68">
        <f t="shared" si="0"/>
        <v>3</v>
      </c>
      <c r="G62" s="69">
        <f t="shared" si="1"/>
        <v>2026</v>
      </c>
    </row>
    <row r="63" spans="1:7" x14ac:dyDescent="0.25">
      <c r="A63" s="64">
        <v>46090</v>
      </c>
      <c r="B63" s="65" t="s">
        <v>169</v>
      </c>
      <c r="C63" s="65" t="s">
        <v>170</v>
      </c>
      <c r="D63" s="66">
        <v>45</v>
      </c>
      <c r="E63" s="67" t="str">
        <f>IF(C63="","",IFERROR(IF(INDEX(Impostazioni!$B$9:$B$48,MATCH(C63,Impostazioni!$A$9:$A$48,0))="","Tipo?",INDEX(Impostazioni!$B$9:$B$48,MATCH(C63,Impostazioni!$A$9:$A$48,0))),"Categoria?"))</f>
        <v>Spesa variabile</v>
      </c>
      <c r="F63" s="68">
        <f t="shared" si="0"/>
        <v>3</v>
      </c>
      <c r="G63" s="69">
        <f t="shared" si="1"/>
        <v>2026</v>
      </c>
    </row>
    <row r="64" spans="1:7" x14ac:dyDescent="0.25">
      <c r="A64" s="64">
        <v>46091</v>
      </c>
      <c r="B64" s="65" t="s">
        <v>171</v>
      </c>
      <c r="C64" s="65" t="s">
        <v>172</v>
      </c>
      <c r="D64" s="66">
        <v>260</v>
      </c>
      <c r="E64" s="67" t="str">
        <f>IF(C64="","",IFERROR(IF(INDEX(Impostazioni!$B$9:$B$48,MATCH(C64,Impostazioni!$A$9:$A$48,0))="","Tipo?",INDEX(Impostazioni!$B$9:$B$48,MATCH(C64,Impostazioni!$A$9:$A$48,0))),"Categoria?"))</f>
        <v>Spesa fissa</v>
      </c>
      <c r="F64" s="68">
        <f t="shared" si="0"/>
        <v>3</v>
      </c>
      <c r="G64" s="69">
        <f t="shared" si="1"/>
        <v>2026</v>
      </c>
    </row>
    <row r="65" spans="1:7" x14ac:dyDescent="0.25">
      <c r="A65" s="64">
        <v>46092</v>
      </c>
      <c r="B65" s="65" t="s">
        <v>163</v>
      </c>
      <c r="C65" s="65" t="s">
        <v>164</v>
      </c>
      <c r="D65" s="66">
        <v>133.18</v>
      </c>
      <c r="E65" s="67" t="str">
        <f>IF(C65="","",IFERROR(IF(INDEX(Impostazioni!$B$9:$B$48,MATCH(C65,Impostazioni!$A$9:$A$48,0))="","Tipo?",INDEX(Impostazioni!$B$9:$B$48,MATCH(C65,Impostazioni!$A$9:$A$48,0))),"Categoria?"))</f>
        <v>Spesa variabile</v>
      </c>
      <c r="F65" s="68">
        <f t="shared" si="0"/>
        <v>3</v>
      </c>
      <c r="G65" s="69">
        <f t="shared" si="1"/>
        <v>2026</v>
      </c>
    </row>
    <row r="66" spans="1:7" x14ac:dyDescent="0.25">
      <c r="A66" s="64">
        <v>46093</v>
      </c>
      <c r="B66" s="65" t="s">
        <v>198</v>
      </c>
      <c r="C66" s="65" t="s">
        <v>183</v>
      </c>
      <c r="D66" s="66">
        <v>520</v>
      </c>
      <c r="E66" s="67" t="str">
        <f>IF(C66="","",IFERROR(IF(INDEX(Impostazioni!$B$9:$B$48,MATCH(C66,Impostazioni!$A$9:$A$48,0))="","Tipo?",INDEX(Impostazioni!$B$9:$B$48,MATCH(C66,Impostazioni!$A$9:$A$48,0))),"Categoria?"))</f>
        <v>Spesa fissa</v>
      </c>
      <c r="F66" s="68">
        <f t="shared" si="0"/>
        <v>3</v>
      </c>
      <c r="G66" s="69">
        <f t="shared" si="1"/>
        <v>2026</v>
      </c>
    </row>
    <row r="67" spans="1:7" x14ac:dyDescent="0.25">
      <c r="A67" s="64">
        <v>46094</v>
      </c>
      <c r="B67" s="65" t="s">
        <v>173</v>
      </c>
      <c r="C67" s="65" t="s">
        <v>174</v>
      </c>
      <c r="D67" s="66">
        <v>46.94</v>
      </c>
      <c r="E67" s="67" t="str">
        <f>IF(C67="","",IFERROR(IF(INDEX(Impostazioni!$B$9:$B$48,MATCH(C67,Impostazioni!$A$9:$A$48,0))="","Tipo?",INDEX(Impostazioni!$B$9:$B$48,MATCH(C67,Impostazioni!$A$9:$A$48,0))),"Categoria?"))</f>
        <v>Spesa variabile</v>
      </c>
      <c r="F67" s="68">
        <f t="shared" si="0"/>
        <v>3</v>
      </c>
      <c r="G67" s="69">
        <f t="shared" si="1"/>
        <v>2026</v>
      </c>
    </row>
    <row r="68" spans="1:7" x14ac:dyDescent="0.25">
      <c r="A68" s="64">
        <v>46095</v>
      </c>
      <c r="B68" s="65" t="s">
        <v>199</v>
      </c>
      <c r="C68" s="65" t="s">
        <v>200</v>
      </c>
      <c r="D68" s="66">
        <v>171.65</v>
      </c>
      <c r="E68" s="67" t="str">
        <f>IF(C68="","",IFERROR(IF(INDEX(Impostazioni!$B$9:$B$48,MATCH(C68,Impostazioni!$A$9:$A$48,0))="","Tipo?",INDEX(Impostazioni!$B$9:$B$48,MATCH(C68,Impostazioni!$A$9:$A$48,0))),"Categoria?"))</f>
        <v>Spesa variabile</v>
      </c>
      <c r="F68" s="68">
        <f t="shared" si="0"/>
        <v>3</v>
      </c>
      <c r="G68" s="69">
        <f t="shared" si="1"/>
        <v>2026</v>
      </c>
    </row>
    <row r="69" spans="1:7" x14ac:dyDescent="0.25">
      <c r="A69" s="64">
        <v>46096</v>
      </c>
      <c r="B69" s="65" t="s">
        <v>175</v>
      </c>
      <c r="C69" s="65" t="s">
        <v>176</v>
      </c>
      <c r="D69" s="66">
        <v>60</v>
      </c>
      <c r="E69" s="67" t="str">
        <f>IF(C69="","",IFERROR(IF(INDEX(Impostazioni!$B$9:$B$48,MATCH(C69,Impostazioni!$A$9:$A$48,0))="","Tipo?",INDEX(Impostazioni!$B$9:$B$48,MATCH(C69,Impostazioni!$A$9:$A$48,0))),"Categoria?"))</f>
        <v>Spesa fissa</v>
      </c>
      <c r="F69" s="68">
        <f t="shared" ref="F69:F132" si="2">IF(A69="","",IFERROR(MONTH(A69),"Data?"))</f>
        <v>3</v>
      </c>
      <c r="G69" s="69">
        <f t="shared" ref="G69:G132" si="3">IF(A69="","",IFERROR(YEAR(A69),"Data?"))</f>
        <v>2026</v>
      </c>
    </row>
    <row r="70" spans="1:7" x14ac:dyDescent="0.25">
      <c r="A70" s="64">
        <v>46097</v>
      </c>
      <c r="B70" s="65" t="s">
        <v>177</v>
      </c>
      <c r="C70" s="65" t="s">
        <v>170</v>
      </c>
      <c r="D70" s="66">
        <v>27.83</v>
      </c>
      <c r="E70" s="67" t="str">
        <f>IF(C70="","",IFERROR(IF(INDEX(Impostazioni!$B$9:$B$48,MATCH(C70,Impostazioni!$A$9:$A$48,0))="","Tipo?",INDEX(Impostazioni!$B$9:$B$48,MATCH(C70,Impostazioni!$A$9:$A$48,0))),"Categoria?"))</f>
        <v>Spesa variabile</v>
      </c>
      <c r="F70" s="68">
        <f t="shared" si="2"/>
        <v>3</v>
      </c>
      <c r="G70" s="69">
        <f t="shared" si="3"/>
        <v>2026</v>
      </c>
    </row>
    <row r="71" spans="1:7" x14ac:dyDescent="0.25">
      <c r="A71" s="64">
        <v>46099</v>
      </c>
      <c r="B71" s="65" t="s">
        <v>178</v>
      </c>
      <c r="C71" s="65" t="s">
        <v>179</v>
      </c>
      <c r="D71" s="66">
        <v>212</v>
      </c>
      <c r="E71" s="67" t="str">
        <f>IF(C71="","",IFERROR(IF(INDEX(Impostazioni!$B$9:$B$48,MATCH(C71,Impostazioni!$A$9:$A$48,0))="","Tipo?",INDEX(Impostazioni!$B$9:$B$48,MATCH(C71,Impostazioni!$A$9:$A$48,0))),"Categoria?"))</f>
        <v>Spesa fissa</v>
      </c>
      <c r="F71" s="68">
        <f t="shared" si="2"/>
        <v>3</v>
      </c>
      <c r="G71" s="69">
        <f t="shared" si="3"/>
        <v>2026</v>
      </c>
    </row>
    <row r="72" spans="1:7" x14ac:dyDescent="0.25">
      <c r="A72" s="64">
        <v>46099</v>
      </c>
      <c r="B72" s="65" t="s">
        <v>163</v>
      </c>
      <c r="C72" s="65" t="s">
        <v>164</v>
      </c>
      <c r="D72" s="66">
        <v>141.57</v>
      </c>
      <c r="E72" s="67" t="str">
        <f>IF(C72="","",IFERROR(IF(INDEX(Impostazioni!$B$9:$B$48,MATCH(C72,Impostazioni!$A$9:$A$48,0))="","Tipo?",INDEX(Impostazioni!$B$9:$B$48,MATCH(C72,Impostazioni!$A$9:$A$48,0))),"Categoria?"))</f>
        <v>Spesa variabile</v>
      </c>
      <c r="F72" s="68">
        <f t="shared" si="2"/>
        <v>3</v>
      </c>
      <c r="G72" s="69">
        <f t="shared" si="3"/>
        <v>2026</v>
      </c>
    </row>
    <row r="73" spans="1:7" x14ac:dyDescent="0.25">
      <c r="A73" s="64">
        <v>46101</v>
      </c>
      <c r="B73" s="65" t="s">
        <v>182</v>
      </c>
      <c r="C73" s="65" t="s">
        <v>183</v>
      </c>
      <c r="D73" s="66">
        <v>25</v>
      </c>
      <c r="E73" s="67" t="str">
        <f>IF(C73="","",IFERROR(IF(INDEX(Impostazioni!$B$9:$B$48,MATCH(C73,Impostazioni!$A$9:$A$48,0))="","Tipo?",INDEX(Impostazioni!$B$9:$B$48,MATCH(C73,Impostazioni!$A$9:$A$48,0))),"Categoria?"))</f>
        <v>Spesa fissa</v>
      </c>
      <c r="F73" s="68">
        <f t="shared" si="2"/>
        <v>3</v>
      </c>
      <c r="G73" s="69">
        <f t="shared" si="3"/>
        <v>2026</v>
      </c>
    </row>
    <row r="74" spans="1:7" x14ac:dyDescent="0.25">
      <c r="A74" s="64">
        <v>46102</v>
      </c>
      <c r="B74" s="65" t="s">
        <v>167</v>
      </c>
      <c r="C74" s="65" t="s">
        <v>160</v>
      </c>
      <c r="D74" s="66">
        <v>69.5</v>
      </c>
      <c r="E74" s="67" t="str">
        <f>IF(C74="","",IFERROR(IF(INDEX(Impostazioni!$B$9:$B$48,MATCH(C74,Impostazioni!$A$9:$A$48,0))="","Tipo?",INDEX(Impostazioni!$B$9:$B$48,MATCH(C74,Impostazioni!$A$9:$A$48,0))),"Categoria?"))</f>
        <v>Spesa variabile</v>
      </c>
      <c r="F74" s="68">
        <f t="shared" si="2"/>
        <v>3</v>
      </c>
      <c r="G74" s="69">
        <f t="shared" si="3"/>
        <v>2026</v>
      </c>
    </row>
    <row r="75" spans="1:7" x14ac:dyDescent="0.25">
      <c r="A75" s="64">
        <v>46103</v>
      </c>
      <c r="B75" s="65" t="s">
        <v>184</v>
      </c>
      <c r="C75" s="65" t="s">
        <v>185</v>
      </c>
      <c r="D75" s="66">
        <v>13.55</v>
      </c>
      <c r="E75" s="67" t="str">
        <f>IF(C75="","",IFERROR(IF(INDEX(Impostazioni!$B$9:$B$48,MATCH(C75,Impostazioni!$A$9:$A$48,0))="","Tipo?",INDEX(Impostazioni!$B$9:$B$48,MATCH(C75,Impostazioni!$A$9:$A$48,0))),"Categoria?"))</f>
        <v>Spesa variabile</v>
      </c>
      <c r="F75" s="68">
        <f t="shared" si="2"/>
        <v>3</v>
      </c>
      <c r="G75" s="69">
        <f t="shared" si="3"/>
        <v>2026</v>
      </c>
    </row>
    <row r="76" spans="1:7" x14ac:dyDescent="0.25">
      <c r="A76" s="64">
        <v>46105</v>
      </c>
      <c r="B76" s="65" t="s">
        <v>186</v>
      </c>
      <c r="C76" s="65" t="s">
        <v>174</v>
      </c>
      <c r="D76" s="66">
        <v>76.91</v>
      </c>
      <c r="E76" s="67" t="str">
        <f>IF(C76="","",IFERROR(IF(INDEX(Impostazioni!$B$9:$B$48,MATCH(C76,Impostazioni!$A$9:$A$48,0))="","Tipo?",INDEX(Impostazioni!$B$9:$B$48,MATCH(C76,Impostazioni!$A$9:$A$48,0))),"Categoria?"))</f>
        <v>Spesa variabile</v>
      </c>
      <c r="F76" s="68">
        <f t="shared" si="2"/>
        <v>3</v>
      </c>
      <c r="G76" s="69">
        <f t="shared" si="3"/>
        <v>2026</v>
      </c>
    </row>
    <row r="77" spans="1:7" x14ac:dyDescent="0.25">
      <c r="A77" s="64">
        <v>46106</v>
      </c>
      <c r="B77" s="65" t="s">
        <v>163</v>
      </c>
      <c r="C77" s="65" t="s">
        <v>164</v>
      </c>
      <c r="D77" s="66">
        <v>163.91</v>
      </c>
      <c r="E77" s="67" t="str">
        <f>IF(C77="","",IFERROR(IF(INDEX(Impostazioni!$B$9:$B$48,MATCH(C77,Impostazioni!$A$9:$A$48,0))="","Tipo?",INDEX(Impostazioni!$B$9:$B$48,MATCH(C77,Impostazioni!$A$9:$A$48,0))),"Categoria?"))</f>
        <v>Spesa variabile</v>
      </c>
      <c r="F77" s="68">
        <f t="shared" si="2"/>
        <v>3</v>
      </c>
      <c r="G77" s="69">
        <f t="shared" si="3"/>
        <v>2026</v>
      </c>
    </row>
    <row r="78" spans="1:7" x14ac:dyDescent="0.25">
      <c r="A78" s="64">
        <v>46107</v>
      </c>
      <c r="B78" s="65" t="s">
        <v>187</v>
      </c>
      <c r="C78" s="65" t="s">
        <v>188</v>
      </c>
      <c r="D78" s="66">
        <v>29.27</v>
      </c>
      <c r="E78" s="67" t="str">
        <f>IF(C78="","",IFERROR(IF(INDEX(Impostazioni!$B$9:$B$48,MATCH(C78,Impostazioni!$A$9:$A$48,0))="","Tipo?",INDEX(Impostazioni!$B$9:$B$48,MATCH(C78,Impostazioni!$A$9:$A$48,0))),"Categoria?"))</f>
        <v>Spesa variabile</v>
      </c>
      <c r="F78" s="68">
        <f t="shared" si="2"/>
        <v>3</v>
      </c>
      <c r="G78" s="69">
        <f t="shared" si="3"/>
        <v>2026</v>
      </c>
    </row>
    <row r="79" spans="1:7" x14ac:dyDescent="0.25">
      <c r="A79" s="64">
        <v>46108</v>
      </c>
      <c r="B79" s="65" t="s">
        <v>189</v>
      </c>
      <c r="C79" s="65" t="s">
        <v>190</v>
      </c>
      <c r="D79" s="66">
        <v>2450</v>
      </c>
      <c r="E79" s="67" t="str">
        <f>IF(C79="","",IFERROR(IF(INDEX(Impostazioni!$B$9:$B$48,MATCH(C79,Impostazioni!$A$9:$A$48,0))="","Tipo?",INDEX(Impostazioni!$B$9:$B$48,MATCH(C79,Impostazioni!$A$9:$A$48,0))),"Categoria?"))</f>
        <v>Entrata fissa</v>
      </c>
      <c r="F79" s="68">
        <f t="shared" si="2"/>
        <v>3</v>
      </c>
      <c r="G79" s="69">
        <f t="shared" si="3"/>
        <v>2026</v>
      </c>
    </row>
    <row r="80" spans="1:7" x14ac:dyDescent="0.25">
      <c r="A80" s="64">
        <v>46108</v>
      </c>
      <c r="B80" s="65" t="s">
        <v>191</v>
      </c>
      <c r="C80" s="65" t="s">
        <v>190</v>
      </c>
      <c r="D80" s="66">
        <v>1650</v>
      </c>
      <c r="E80" s="67" t="str">
        <f>IF(C80="","",IFERROR(IF(INDEX(Impostazioni!$B$9:$B$48,MATCH(C80,Impostazioni!$A$9:$A$48,0))="","Tipo?",INDEX(Impostazioni!$B$9:$B$48,MATCH(C80,Impostazioni!$A$9:$A$48,0))),"Categoria?"))</f>
        <v>Entrata fissa</v>
      </c>
      <c r="F80" s="68">
        <f t="shared" si="2"/>
        <v>3</v>
      </c>
      <c r="G80" s="69">
        <f t="shared" si="3"/>
        <v>2026</v>
      </c>
    </row>
    <row r="81" spans="1:7" x14ac:dyDescent="0.25">
      <c r="A81" s="64">
        <v>46109</v>
      </c>
      <c r="B81" s="65" t="s">
        <v>201</v>
      </c>
      <c r="C81" s="65" t="s">
        <v>202</v>
      </c>
      <c r="D81" s="66">
        <v>350</v>
      </c>
      <c r="E81" s="67" t="str">
        <f>IF(C81="","",IFERROR(IF(INDEX(Impostazioni!$B$9:$B$48,MATCH(C81,Impostazioni!$A$9:$A$48,0))="","Tipo?",INDEX(Impostazioni!$B$9:$B$48,MATCH(C81,Impostazioni!$A$9:$A$48,0))),"Categoria?"))</f>
        <v>Entrata variabile</v>
      </c>
      <c r="F81" s="68">
        <f t="shared" si="2"/>
        <v>3</v>
      </c>
      <c r="G81" s="69">
        <f t="shared" si="3"/>
        <v>2026</v>
      </c>
    </row>
    <row r="82" spans="1:7" x14ac:dyDescent="0.25">
      <c r="A82" s="64">
        <v>46113</v>
      </c>
      <c r="B82" s="65" t="s">
        <v>157</v>
      </c>
      <c r="C82" s="65" t="s">
        <v>158</v>
      </c>
      <c r="D82" s="66">
        <v>820</v>
      </c>
      <c r="E82" s="67" t="str">
        <f>IF(C82="","",IFERROR(IF(INDEX(Impostazioni!$B$9:$B$48,MATCH(C82,Impostazioni!$A$9:$A$48,0))="","Tipo?",INDEX(Impostazioni!$B$9:$B$48,MATCH(C82,Impostazioni!$A$9:$A$48,0))),"Categoria?"))</f>
        <v>Spesa fissa</v>
      </c>
      <c r="F82" s="68">
        <f t="shared" si="2"/>
        <v>4</v>
      </c>
      <c r="G82" s="69">
        <f t="shared" si="3"/>
        <v>2026</v>
      </c>
    </row>
    <row r="83" spans="1:7" x14ac:dyDescent="0.25">
      <c r="A83" s="64">
        <v>46114</v>
      </c>
      <c r="B83" s="65" t="s">
        <v>159</v>
      </c>
      <c r="C83" s="65" t="s">
        <v>160</v>
      </c>
      <c r="D83" s="66">
        <v>35</v>
      </c>
      <c r="E83" s="67" t="str">
        <f>IF(C83="","",IFERROR(IF(INDEX(Impostazioni!$B$9:$B$48,MATCH(C83,Impostazioni!$A$9:$A$48,0))="","Tipo?",INDEX(Impostazioni!$B$9:$B$48,MATCH(C83,Impostazioni!$A$9:$A$48,0))),"Categoria?"))</f>
        <v>Spesa variabile</v>
      </c>
      <c r="F83" s="68">
        <f t="shared" si="2"/>
        <v>4</v>
      </c>
      <c r="G83" s="69">
        <f t="shared" si="3"/>
        <v>2026</v>
      </c>
    </row>
    <row r="84" spans="1:7" x14ac:dyDescent="0.25">
      <c r="A84" s="64">
        <v>46115</v>
      </c>
      <c r="B84" s="65" t="s">
        <v>161</v>
      </c>
      <c r="C84" s="65" t="s">
        <v>162</v>
      </c>
      <c r="D84" s="66">
        <v>230</v>
      </c>
      <c r="E84" s="67" t="str">
        <f>IF(C84="","",IFERROR(IF(INDEX(Impostazioni!$B$9:$B$48,MATCH(C84,Impostazioni!$A$9:$A$48,0))="","Tipo?",INDEX(Impostazioni!$B$9:$B$48,MATCH(C84,Impostazioni!$A$9:$A$48,0))),"Categoria?"))</f>
        <v>Spesa fissa</v>
      </c>
      <c r="F84" s="68">
        <f t="shared" si="2"/>
        <v>4</v>
      </c>
      <c r="G84" s="69">
        <f t="shared" si="3"/>
        <v>2026</v>
      </c>
    </row>
    <row r="85" spans="1:7" x14ac:dyDescent="0.25">
      <c r="A85" s="64">
        <v>46116</v>
      </c>
      <c r="B85" s="65" t="s">
        <v>163</v>
      </c>
      <c r="C85" s="65" t="s">
        <v>164</v>
      </c>
      <c r="D85" s="66">
        <v>146.81</v>
      </c>
      <c r="E85" s="67" t="str">
        <f>IF(C85="","",IFERROR(IF(INDEX(Impostazioni!$B$9:$B$48,MATCH(C85,Impostazioni!$A$9:$A$48,0))="","Tipo?",INDEX(Impostazioni!$B$9:$B$48,MATCH(C85,Impostazioni!$A$9:$A$48,0))),"Categoria?"))</f>
        <v>Spesa variabile</v>
      </c>
      <c r="F85" s="68">
        <f t="shared" si="2"/>
        <v>4</v>
      </c>
      <c r="G85" s="69">
        <f t="shared" si="3"/>
        <v>2026</v>
      </c>
    </row>
    <row r="86" spans="1:7" x14ac:dyDescent="0.25">
      <c r="A86" s="64">
        <v>46117</v>
      </c>
      <c r="B86" s="65" t="s">
        <v>165</v>
      </c>
      <c r="C86" s="65" t="s">
        <v>166</v>
      </c>
      <c r="D86" s="66">
        <v>55</v>
      </c>
      <c r="E86" s="67" t="str">
        <f>IF(C86="","",IFERROR(IF(INDEX(Impostazioni!$B$9:$B$48,MATCH(C86,Impostazioni!$A$9:$A$48,0))="","Tipo?",INDEX(Impostazioni!$B$9:$B$48,MATCH(C86,Impostazioni!$A$9:$A$48,0))),"Categoria?"))</f>
        <v>Spesa fissa</v>
      </c>
      <c r="F86" s="68">
        <f t="shared" si="2"/>
        <v>4</v>
      </c>
      <c r="G86" s="69">
        <f t="shared" si="3"/>
        <v>2026</v>
      </c>
    </row>
    <row r="87" spans="1:7" x14ac:dyDescent="0.25">
      <c r="A87" s="64">
        <v>46118</v>
      </c>
      <c r="B87" s="65" t="s">
        <v>167</v>
      </c>
      <c r="C87" s="65" t="s">
        <v>160</v>
      </c>
      <c r="D87" s="66">
        <v>74.709999999999994</v>
      </c>
      <c r="E87" s="67" t="str">
        <f>IF(C87="","",IFERROR(IF(INDEX(Impostazioni!$B$9:$B$48,MATCH(C87,Impostazioni!$A$9:$A$48,0))="","Tipo?",INDEX(Impostazioni!$B$9:$B$48,MATCH(C87,Impostazioni!$A$9:$A$48,0))),"Categoria?"))</f>
        <v>Spesa variabile</v>
      </c>
      <c r="F87" s="68">
        <f t="shared" si="2"/>
        <v>4</v>
      </c>
      <c r="G87" s="69">
        <f t="shared" si="3"/>
        <v>2026</v>
      </c>
    </row>
    <row r="88" spans="1:7" x14ac:dyDescent="0.25">
      <c r="A88" s="64">
        <v>46120</v>
      </c>
      <c r="B88" s="65" t="s">
        <v>168</v>
      </c>
      <c r="C88" s="65" t="s">
        <v>164</v>
      </c>
      <c r="D88" s="66">
        <v>26.8</v>
      </c>
      <c r="E88" s="67" t="str">
        <f>IF(C88="","",IFERROR(IF(INDEX(Impostazioni!$B$9:$B$48,MATCH(C88,Impostazioni!$A$9:$A$48,0))="","Tipo?",INDEX(Impostazioni!$B$9:$B$48,MATCH(C88,Impostazioni!$A$9:$A$48,0))),"Categoria?"))</f>
        <v>Spesa variabile</v>
      </c>
      <c r="F88" s="68">
        <f t="shared" si="2"/>
        <v>4</v>
      </c>
      <c r="G88" s="69">
        <f t="shared" si="3"/>
        <v>2026</v>
      </c>
    </row>
    <row r="89" spans="1:7" x14ac:dyDescent="0.25">
      <c r="A89" s="64">
        <v>46121</v>
      </c>
      <c r="B89" s="65" t="s">
        <v>169</v>
      </c>
      <c r="C89" s="65" t="s">
        <v>170</v>
      </c>
      <c r="D89" s="66">
        <v>45</v>
      </c>
      <c r="E89" s="67" t="str">
        <f>IF(C89="","",IFERROR(IF(INDEX(Impostazioni!$B$9:$B$48,MATCH(C89,Impostazioni!$A$9:$A$48,0))="","Tipo?",INDEX(Impostazioni!$B$9:$B$48,MATCH(C89,Impostazioni!$A$9:$A$48,0))),"Categoria?"))</f>
        <v>Spesa variabile</v>
      </c>
      <c r="F89" s="68">
        <f t="shared" si="2"/>
        <v>4</v>
      </c>
      <c r="G89" s="69">
        <f t="shared" si="3"/>
        <v>2026</v>
      </c>
    </row>
    <row r="90" spans="1:7" x14ac:dyDescent="0.25">
      <c r="A90" s="64">
        <v>46122</v>
      </c>
      <c r="B90" s="65" t="s">
        <v>171</v>
      </c>
      <c r="C90" s="65" t="s">
        <v>172</v>
      </c>
      <c r="D90" s="66">
        <v>260</v>
      </c>
      <c r="E90" s="67" t="str">
        <f>IF(C90="","",IFERROR(IF(INDEX(Impostazioni!$B$9:$B$48,MATCH(C90,Impostazioni!$A$9:$A$48,0))="","Tipo?",INDEX(Impostazioni!$B$9:$B$48,MATCH(C90,Impostazioni!$A$9:$A$48,0))),"Categoria?"))</f>
        <v>Spesa fissa</v>
      </c>
      <c r="F90" s="68">
        <f t="shared" si="2"/>
        <v>4</v>
      </c>
      <c r="G90" s="69">
        <f t="shared" si="3"/>
        <v>2026</v>
      </c>
    </row>
    <row r="91" spans="1:7" x14ac:dyDescent="0.25">
      <c r="A91" s="64">
        <v>46123</v>
      </c>
      <c r="B91" s="65" t="s">
        <v>163</v>
      </c>
      <c r="C91" s="65" t="s">
        <v>164</v>
      </c>
      <c r="D91" s="66">
        <v>141.82</v>
      </c>
      <c r="E91" s="67" t="str">
        <f>IF(C91="","",IFERROR(IF(INDEX(Impostazioni!$B$9:$B$48,MATCH(C91,Impostazioni!$A$9:$A$48,0))="","Tipo?",INDEX(Impostazioni!$B$9:$B$48,MATCH(C91,Impostazioni!$A$9:$A$48,0))),"Categoria?"))</f>
        <v>Spesa variabile</v>
      </c>
      <c r="F91" s="68">
        <f t="shared" si="2"/>
        <v>4</v>
      </c>
      <c r="G91" s="69">
        <f t="shared" si="3"/>
        <v>2026</v>
      </c>
    </row>
    <row r="92" spans="1:7" x14ac:dyDescent="0.25">
      <c r="A92" s="64">
        <v>46125</v>
      </c>
      <c r="B92" s="65" t="s">
        <v>173</v>
      </c>
      <c r="C92" s="65" t="s">
        <v>174</v>
      </c>
      <c r="D92" s="66">
        <v>43.86</v>
      </c>
      <c r="E92" s="67" t="str">
        <f>IF(C92="","",IFERROR(IF(INDEX(Impostazioni!$B$9:$B$48,MATCH(C92,Impostazioni!$A$9:$A$48,0))="","Tipo?",INDEX(Impostazioni!$B$9:$B$48,MATCH(C92,Impostazioni!$A$9:$A$48,0))),"Categoria?"))</f>
        <v>Spesa variabile</v>
      </c>
      <c r="F92" s="68">
        <f t="shared" si="2"/>
        <v>4</v>
      </c>
      <c r="G92" s="69">
        <f t="shared" si="3"/>
        <v>2026</v>
      </c>
    </row>
    <row r="93" spans="1:7" x14ac:dyDescent="0.25">
      <c r="A93" s="64">
        <v>46127</v>
      </c>
      <c r="B93" s="65" t="s">
        <v>175</v>
      </c>
      <c r="C93" s="65" t="s">
        <v>176</v>
      </c>
      <c r="D93" s="66">
        <v>60</v>
      </c>
      <c r="E93" s="67" t="str">
        <f>IF(C93="","",IFERROR(IF(INDEX(Impostazioni!$B$9:$B$48,MATCH(C93,Impostazioni!$A$9:$A$48,0))="","Tipo?",INDEX(Impostazioni!$B$9:$B$48,MATCH(C93,Impostazioni!$A$9:$A$48,0))),"Categoria?"))</f>
        <v>Spesa fissa</v>
      </c>
      <c r="F93" s="68">
        <f t="shared" si="2"/>
        <v>4</v>
      </c>
      <c r="G93" s="69">
        <f t="shared" si="3"/>
        <v>2026</v>
      </c>
    </row>
    <row r="94" spans="1:7" x14ac:dyDescent="0.25">
      <c r="A94" s="64">
        <v>46128</v>
      </c>
      <c r="B94" s="65" t="s">
        <v>177</v>
      </c>
      <c r="C94" s="65" t="s">
        <v>170</v>
      </c>
      <c r="D94" s="66">
        <v>48.63</v>
      </c>
      <c r="E94" s="67" t="str">
        <f>IF(C94="","",IFERROR(IF(INDEX(Impostazioni!$B$9:$B$48,MATCH(C94,Impostazioni!$A$9:$A$48,0))="","Tipo?",INDEX(Impostazioni!$B$9:$B$48,MATCH(C94,Impostazioni!$A$9:$A$48,0))),"Categoria?"))</f>
        <v>Spesa variabile</v>
      </c>
      <c r="F94" s="68">
        <f t="shared" si="2"/>
        <v>4</v>
      </c>
      <c r="G94" s="69">
        <f t="shared" si="3"/>
        <v>2026</v>
      </c>
    </row>
    <row r="95" spans="1:7" x14ac:dyDescent="0.25">
      <c r="A95" s="64">
        <v>46129</v>
      </c>
      <c r="B95" s="65" t="s">
        <v>203</v>
      </c>
      <c r="C95" s="65" t="s">
        <v>204</v>
      </c>
      <c r="D95" s="66">
        <v>320</v>
      </c>
      <c r="E95" s="67" t="str">
        <f>IF(C95="","",IFERROR(IF(INDEX(Impostazioni!$B$9:$B$48,MATCH(C95,Impostazioni!$A$9:$A$48,0))="","Tipo?",INDEX(Impostazioni!$B$9:$B$48,MATCH(C95,Impostazioni!$A$9:$A$48,0))),"Categoria?"))</f>
        <v>Spesa variabile</v>
      </c>
      <c r="F95" s="68">
        <f t="shared" si="2"/>
        <v>4</v>
      </c>
      <c r="G95" s="69">
        <f t="shared" si="3"/>
        <v>2026</v>
      </c>
    </row>
    <row r="96" spans="1:7" x14ac:dyDescent="0.25">
      <c r="A96" s="64">
        <v>46130</v>
      </c>
      <c r="B96" s="65" t="s">
        <v>178</v>
      </c>
      <c r="C96" s="65" t="s">
        <v>179</v>
      </c>
      <c r="D96" s="66">
        <v>168</v>
      </c>
      <c r="E96" s="67" t="str">
        <f>IF(C96="","",IFERROR(IF(INDEX(Impostazioni!$B$9:$B$48,MATCH(C96,Impostazioni!$A$9:$A$48,0))="","Tipo?",INDEX(Impostazioni!$B$9:$B$48,MATCH(C96,Impostazioni!$A$9:$A$48,0))),"Categoria?"))</f>
        <v>Spesa fissa</v>
      </c>
      <c r="F96" s="68">
        <f t="shared" si="2"/>
        <v>4</v>
      </c>
      <c r="G96" s="69">
        <f t="shared" si="3"/>
        <v>2026</v>
      </c>
    </row>
    <row r="97" spans="1:7" x14ac:dyDescent="0.25">
      <c r="A97" s="64">
        <v>46130</v>
      </c>
      <c r="B97" s="65" t="s">
        <v>163</v>
      </c>
      <c r="C97" s="65" t="s">
        <v>164</v>
      </c>
      <c r="D97" s="66">
        <v>153.76</v>
      </c>
      <c r="E97" s="67" t="str">
        <f>IF(C97="","",IFERROR(IF(INDEX(Impostazioni!$B$9:$B$48,MATCH(C97,Impostazioni!$A$9:$A$48,0))="","Tipo?",INDEX(Impostazioni!$B$9:$B$48,MATCH(C97,Impostazioni!$A$9:$A$48,0))),"Categoria?"))</f>
        <v>Spesa variabile</v>
      </c>
      <c r="F97" s="68">
        <f t="shared" si="2"/>
        <v>4</v>
      </c>
      <c r="G97" s="69">
        <f t="shared" si="3"/>
        <v>2026</v>
      </c>
    </row>
    <row r="98" spans="1:7" x14ac:dyDescent="0.25">
      <c r="A98" s="64">
        <v>46132</v>
      </c>
      <c r="B98" s="65" t="s">
        <v>182</v>
      </c>
      <c r="C98" s="65" t="s">
        <v>183</v>
      </c>
      <c r="D98" s="66">
        <v>25</v>
      </c>
      <c r="E98" s="67" t="str">
        <f>IF(C98="","",IFERROR(IF(INDEX(Impostazioni!$B$9:$B$48,MATCH(C98,Impostazioni!$A$9:$A$48,0))="","Tipo?",INDEX(Impostazioni!$B$9:$B$48,MATCH(C98,Impostazioni!$A$9:$A$48,0))),"Categoria?"))</f>
        <v>Spesa fissa</v>
      </c>
      <c r="F98" s="68">
        <f t="shared" si="2"/>
        <v>4</v>
      </c>
      <c r="G98" s="69">
        <f t="shared" si="3"/>
        <v>2026</v>
      </c>
    </row>
    <row r="99" spans="1:7" x14ac:dyDescent="0.25">
      <c r="A99" s="64">
        <v>46133</v>
      </c>
      <c r="B99" s="65" t="s">
        <v>167</v>
      </c>
      <c r="C99" s="65" t="s">
        <v>160</v>
      </c>
      <c r="D99" s="66">
        <v>70.58</v>
      </c>
      <c r="E99" s="67" t="str">
        <f>IF(C99="","",IFERROR(IF(INDEX(Impostazioni!$B$9:$B$48,MATCH(C99,Impostazioni!$A$9:$A$48,0))="","Tipo?",INDEX(Impostazioni!$B$9:$B$48,MATCH(C99,Impostazioni!$A$9:$A$48,0))),"Categoria?"))</f>
        <v>Spesa variabile</v>
      </c>
      <c r="F99" s="68">
        <f t="shared" si="2"/>
        <v>4</v>
      </c>
      <c r="G99" s="69">
        <f t="shared" si="3"/>
        <v>2026</v>
      </c>
    </row>
    <row r="100" spans="1:7" x14ac:dyDescent="0.25">
      <c r="A100" s="64">
        <v>46134</v>
      </c>
      <c r="B100" s="65" t="s">
        <v>184</v>
      </c>
      <c r="C100" s="65" t="s">
        <v>185</v>
      </c>
      <c r="D100" s="66">
        <v>34.75</v>
      </c>
      <c r="E100" s="67" t="str">
        <f>IF(C100="","",IFERROR(IF(INDEX(Impostazioni!$B$9:$B$48,MATCH(C100,Impostazioni!$A$9:$A$48,0))="","Tipo?",INDEX(Impostazioni!$B$9:$B$48,MATCH(C100,Impostazioni!$A$9:$A$48,0))),"Categoria?"))</f>
        <v>Spesa variabile</v>
      </c>
      <c r="F100" s="68">
        <f t="shared" si="2"/>
        <v>4</v>
      </c>
      <c r="G100" s="69">
        <f t="shared" si="3"/>
        <v>2026</v>
      </c>
    </row>
    <row r="101" spans="1:7" x14ac:dyDescent="0.25">
      <c r="A101" s="64">
        <v>46136</v>
      </c>
      <c r="B101" s="65" t="s">
        <v>186</v>
      </c>
      <c r="C101" s="65" t="s">
        <v>174</v>
      </c>
      <c r="D101" s="66">
        <v>77.98</v>
      </c>
      <c r="E101" s="67" t="str">
        <f>IF(C101="","",IFERROR(IF(INDEX(Impostazioni!$B$9:$B$48,MATCH(C101,Impostazioni!$A$9:$A$48,0))="","Tipo?",INDEX(Impostazioni!$B$9:$B$48,MATCH(C101,Impostazioni!$A$9:$A$48,0))),"Categoria?"))</f>
        <v>Spesa variabile</v>
      </c>
      <c r="F101" s="68">
        <f t="shared" si="2"/>
        <v>4</v>
      </c>
      <c r="G101" s="69">
        <f t="shared" si="3"/>
        <v>2026</v>
      </c>
    </row>
    <row r="102" spans="1:7" x14ac:dyDescent="0.25">
      <c r="A102" s="64">
        <v>46137</v>
      </c>
      <c r="B102" s="65" t="s">
        <v>163</v>
      </c>
      <c r="C102" s="65" t="s">
        <v>164</v>
      </c>
      <c r="D102" s="66">
        <v>147.94</v>
      </c>
      <c r="E102" s="67" t="str">
        <f>IF(C102="","",IFERROR(IF(INDEX(Impostazioni!$B$9:$B$48,MATCH(C102,Impostazioni!$A$9:$A$48,0))="","Tipo?",INDEX(Impostazioni!$B$9:$B$48,MATCH(C102,Impostazioni!$A$9:$A$48,0))),"Categoria?"))</f>
        <v>Spesa variabile</v>
      </c>
      <c r="F102" s="68">
        <f t="shared" si="2"/>
        <v>4</v>
      </c>
      <c r="G102" s="69">
        <f t="shared" si="3"/>
        <v>2026</v>
      </c>
    </row>
    <row r="103" spans="1:7" x14ac:dyDescent="0.25">
      <c r="A103" s="64">
        <v>46138</v>
      </c>
      <c r="B103" s="65" t="s">
        <v>187</v>
      </c>
      <c r="C103" s="65" t="s">
        <v>188</v>
      </c>
      <c r="D103" s="66">
        <v>52.83</v>
      </c>
      <c r="E103" s="67" t="str">
        <f>IF(C103="","",IFERROR(IF(INDEX(Impostazioni!$B$9:$B$48,MATCH(C103,Impostazioni!$A$9:$A$48,0))="","Tipo?",INDEX(Impostazioni!$B$9:$B$48,MATCH(C103,Impostazioni!$A$9:$A$48,0))),"Categoria?"))</f>
        <v>Spesa variabile</v>
      </c>
      <c r="F103" s="68">
        <f t="shared" si="2"/>
        <v>4</v>
      </c>
      <c r="G103" s="69">
        <f t="shared" si="3"/>
        <v>2026</v>
      </c>
    </row>
    <row r="104" spans="1:7" x14ac:dyDescent="0.25">
      <c r="A104" s="64">
        <v>46139</v>
      </c>
      <c r="B104" s="65" t="s">
        <v>189</v>
      </c>
      <c r="C104" s="65" t="s">
        <v>190</v>
      </c>
      <c r="D104" s="66">
        <v>2450</v>
      </c>
      <c r="E104" s="67" t="str">
        <f>IF(C104="","",IFERROR(IF(INDEX(Impostazioni!$B$9:$B$48,MATCH(C104,Impostazioni!$A$9:$A$48,0))="","Tipo?",INDEX(Impostazioni!$B$9:$B$48,MATCH(C104,Impostazioni!$A$9:$A$48,0))),"Categoria?"))</f>
        <v>Entrata fissa</v>
      </c>
      <c r="F104" s="68">
        <f t="shared" si="2"/>
        <v>4</v>
      </c>
      <c r="G104" s="69">
        <f t="shared" si="3"/>
        <v>2026</v>
      </c>
    </row>
    <row r="105" spans="1:7" x14ac:dyDescent="0.25">
      <c r="A105" s="64">
        <v>46139</v>
      </c>
      <c r="B105" s="65" t="s">
        <v>191</v>
      </c>
      <c r="C105" s="65" t="s">
        <v>190</v>
      </c>
      <c r="D105" s="66">
        <v>1650</v>
      </c>
      <c r="E105" s="67" t="str">
        <f>IF(C105="","",IFERROR(IF(INDEX(Impostazioni!$B$9:$B$48,MATCH(C105,Impostazioni!$A$9:$A$48,0))="","Tipo?",INDEX(Impostazioni!$B$9:$B$48,MATCH(C105,Impostazioni!$A$9:$A$48,0))),"Categoria?"))</f>
        <v>Entrata fissa</v>
      </c>
      <c r="F105" s="68">
        <f t="shared" si="2"/>
        <v>4</v>
      </c>
      <c r="G105" s="69">
        <f t="shared" si="3"/>
        <v>2026</v>
      </c>
    </row>
    <row r="106" spans="1:7" x14ac:dyDescent="0.25">
      <c r="A106" s="64">
        <v>46140</v>
      </c>
      <c r="B106" s="65" t="s">
        <v>205</v>
      </c>
      <c r="C106" s="65" t="s">
        <v>179</v>
      </c>
      <c r="D106" s="66">
        <v>118</v>
      </c>
      <c r="E106" s="67" t="str">
        <f>IF(C106="","",IFERROR(IF(INDEX(Impostazioni!$B$9:$B$48,MATCH(C106,Impostazioni!$A$9:$A$48,0))="","Tipo?",INDEX(Impostazioni!$B$9:$B$48,MATCH(C106,Impostazioni!$A$9:$A$48,0))),"Categoria?"))</f>
        <v>Spesa fissa</v>
      </c>
      <c r="F106" s="68">
        <f t="shared" si="2"/>
        <v>4</v>
      </c>
      <c r="G106" s="69">
        <f t="shared" si="3"/>
        <v>2026</v>
      </c>
    </row>
    <row r="107" spans="1:7" x14ac:dyDescent="0.25">
      <c r="A107" s="64">
        <v>46143</v>
      </c>
      <c r="B107" s="65" t="s">
        <v>157</v>
      </c>
      <c r="C107" s="65" t="s">
        <v>158</v>
      </c>
      <c r="D107" s="66">
        <v>820</v>
      </c>
      <c r="E107" s="67" t="str">
        <f>IF(C107="","",IFERROR(IF(INDEX(Impostazioni!$B$9:$B$48,MATCH(C107,Impostazioni!$A$9:$A$48,0))="","Tipo?",INDEX(Impostazioni!$B$9:$B$48,MATCH(C107,Impostazioni!$A$9:$A$48,0))),"Categoria?"))</f>
        <v>Spesa fissa</v>
      </c>
      <c r="F107" s="68">
        <f t="shared" si="2"/>
        <v>5</v>
      </c>
      <c r="G107" s="69">
        <f t="shared" si="3"/>
        <v>2026</v>
      </c>
    </row>
    <row r="108" spans="1:7" x14ac:dyDescent="0.25">
      <c r="A108" s="64">
        <v>46144</v>
      </c>
      <c r="B108" s="65" t="s">
        <v>159</v>
      </c>
      <c r="C108" s="65" t="s">
        <v>160</v>
      </c>
      <c r="D108" s="66">
        <v>35</v>
      </c>
      <c r="E108" s="67" t="str">
        <f>IF(C108="","",IFERROR(IF(INDEX(Impostazioni!$B$9:$B$48,MATCH(C108,Impostazioni!$A$9:$A$48,0))="","Tipo?",INDEX(Impostazioni!$B$9:$B$48,MATCH(C108,Impostazioni!$A$9:$A$48,0))),"Categoria?"))</f>
        <v>Spesa variabile</v>
      </c>
      <c r="F108" s="68">
        <f t="shared" si="2"/>
        <v>5</v>
      </c>
      <c r="G108" s="69">
        <f t="shared" si="3"/>
        <v>2026</v>
      </c>
    </row>
    <row r="109" spans="1:7" x14ac:dyDescent="0.25">
      <c r="A109" s="64">
        <v>46145</v>
      </c>
      <c r="B109" s="65" t="s">
        <v>161</v>
      </c>
      <c r="C109" s="65" t="s">
        <v>162</v>
      </c>
      <c r="D109" s="66">
        <v>230</v>
      </c>
      <c r="E109" s="67" t="str">
        <f>IF(C109="","",IFERROR(IF(INDEX(Impostazioni!$B$9:$B$48,MATCH(C109,Impostazioni!$A$9:$A$48,0))="","Tipo?",INDEX(Impostazioni!$B$9:$B$48,MATCH(C109,Impostazioni!$A$9:$A$48,0))),"Categoria?"))</f>
        <v>Spesa fissa</v>
      </c>
      <c r="F109" s="68">
        <f t="shared" si="2"/>
        <v>5</v>
      </c>
      <c r="G109" s="69">
        <f t="shared" si="3"/>
        <v>2026</v>
      </c>
    </row>
    <row r="110" spans="1:7" x14ac:dyDescent="0.25">
      <c r="A110" s="64">
        <v>46146</v>
      </c>
      <c r="B110" s="65" t="s">
        <v>163</v>
      </c>
      <c r="C110" s="65" t="s">
        <v>164</v>
      </c>
      <c r="D110" s="66">
        <v>140.66999999999999</v>
      </c>
      <c r="E110" s="67" t="str">
        <f>IF(C110="","",IFERROR(IF(INDEX(Impostazioni!$B$9:$B$48,MATCH(C110,Impostazioni!$A$9:$A$48,0))="","Tipo?",INDEX(Impostazioni!$B$9:$B$48,MATCH(C110,Impostazioni!$A$9:$A$48,0))),"Categoria?"))</f>
        <v>Spesa variabile</v>
      </c>
      <c r="F110" s="68">
        <f t="shared" si="2"/>
        <v>5</v>
      </c>
      <c r="G110" s="69">
        <f t="shared" si="3"/>
        <v>2026</v>
      </c>
    </row>
    <row r="111" spans="1:7" x14ac:dyDescent="0.25">
      <c r="A111" s="64">
        <v>46147</v>
      </c>
      <c r="B111" s="65" t="s">
        <v>165</v>
      </c>
      <c r="C111" s="65" t="s">
        <v>166</v>
      </c>
      <c r="D111" s="66">
        <v>55</v>
      </c>
      <c r="E111" s="67" t="str">
        <f>IF(C111="","",IFERROR(IF(INDEX(Impostazioni!$B$9:$B$48,MATCH(C111,Impostazioni!$A$9:$A$48,0))="","Tipo?",INDEX(Impostazioni!$B$9:$B$48,MATCH(C111,Impostazioni!$A$9:$A$48,0))),"Categoria?"))</f>
        <v>Spesa fissa</v>
      </c>
      <c r="F111" s="68">
        <f t="shared" si="2"/>
        <v>5</v>
      </c>
      <c r="G111" s="69">
        <f t="shared" si="3"/>
        <v>2026</v>
      </c>
    </row>
    <row r="112" spans="1:7" x14ac:dyDescent="0.25">
      <c r="A112" s="64">
        <v>46148</v>
      </c>
      <c r="B112" s="65" t="s">
        <v>167</v>
      </c>
      <c r="C112" s="65" t="s">
        <v>160</v>
      </c>
      <c r="D112" s="66">
        <v>64.430000000000007</v>
      </c>
      <c r="E112" s="67" t="str">
        <f>IF(C112="","",IFERROR(IF(INDEX(Impostazioni!$B$9:$B$48,MATCH(C112,Impostazioni!$A$9:$A$48,0))="","Tipo?",INDEX(Impostazioni!$B$9:$B$48,MATCH(C112,Impostazioni!$A$9:$A$48,0))),"Categoria?"))</f>
        <v>Spesa variabile</v>
      </c>
      <c r="F112" s="68">
        <f t="shared" si="2"/>
        <v>5</v>
      </c>
      <c r="G112" s="69">
        <f t="shared" si="3"/>
        <v>2026</v>
      </c>
    </row>
    <row r="113" spans="1:7" x14ac:dyDescent="0.25">
      <c r="A113" s="64">
        <v>46150</v>
      </c>
      <c r="B113" s="65" t="s">
        <v>168</v>
      </c>
      <c r="C113" s="65" t="s">
        <v>164</v>
      </c>
      <c r="D113" s="66">
        <v>34.11</v>
      </c>
      <c r="E113" s="67" t="str">
        <f>IF(C113="","",IFERROR(IF(INDEX(Impostazioni!$B$9:$B$48,MATCH(C113,Impostazioni!$A$9:$A$48,0))="","Tipo?",INDEX(Impostazioni!$B$9:$B$48,MATCH(C113,Impostazioni!$A$9:$A$48,0))),"Categoria?"))</f>
        <v>Spesa variabile</v>
      </c>
      <c r="F113" s="68">
        <f t="shared" si="2"/>
        <v>5</v>
      </c>
      <c r="G113" s="69">
        <f t="shared" si="3"/>
        <v>2026</v>
      </c>
    </row>
    <row r="114" spans="1:7" x14ac:dyDescent="0.25">
      <c r="A114" s="64">
        <v>46151</v>
      </c>
      <c r="B114" s="65" t="s">
        <v>169</v>
      </c>
      <c r="C114" s="65" t="s">
        <v>170</v>
      </c>
      <c r="D114" s="66">
        <v>45</v>
      </c>
      <c r="E114" s="67" t="str">
        <f>IF(C114="","",IFERROR(IF(INDEX(Impostazioni!$B$9:$B$48,MATCH(C114,Impostazioni!$A$9:$A$48,0))="","Tipo?",INDEX(Impostazioni!$B$9:$B$48,MATCH(C114,Impostazioni!$A$9:$A$48,0))),"Categoria?"))</f>
        <v>Spesa variabile</v>
      </c>
      <c r="F114" s="68">
        <f t="shared" si="2"/>
        <v>5</v>
      </c>
      <c r="G114" s="69">
        <f t="shared" si="3"/>
        <v>2026</v>
      </c>
    </row>
    <row r="115" spans="1:7" x14ac:dyDescent="0.25">
      <c r="A115" s="64">
        <v>46152</v>
      </c>
      <c r="B115" s="65" t="s">
        <v>206</v>
      </c>
      <c r="C115" s="65" t="s">
        <v>181</v>
      </c>
      <c r="D115" s="66">
        <v>55</v>
      </c>
      <c r="E115" s="67" t="str">
        <f>IF(C115="","",IFERROR(IF(INDEX(Impostazioni!$B$9:$B$48,MATCH(C115,Impostazioni!$A$9:$A$48,0))="","Tipo?",INDEX(Impostazioni!$B$9:$B$48,MATCH(C115,Impostazioni!$A$9:$A$48,0))),"Categoria?"))</f>
        <v>Spesa variabile</v>
      </c>
      <c r="F115" s="68">
        <f t="shared" si="2"/>
        <v>5</v>
      </c>
      <c r="G115" s="69">
        <f t="shared" si="3"/>
        <v>2026</v>
      </c>
    </row>
    <row r="116" spans="1:7" x14ac:dyDescent="0.25">
      <c r="A116" s="64">
        <v>46152</v>
      </c>
      <c r="B116" s="65" t="s">
        <v>171</v>
      </c>
      <c r="C116" s="65" t="s">
        <v>172</v>
      </c>
      <c r="D116" s="66">
        <v>260</v>
      </c>
      <c r="E116" s="67" t="str">
        <f>IF(C116="","",IFERROR(IF(INDEX(Impostazioni!$B$9:$B$48,MATCH(C116,Impostazioni!$A$9:$A$48,0))="","Tipo?",INDEX(Impostazioni!$B$9:$B$48,MATCH(C116,Impostazioni!$A$9:$A$48,0))),"Categoria?"))</f>
        <v>Spesa fissa</v>
      </c>
      <c r="F116" s="68">
        <f t="shared" si="2"/>
        <v>5</v>
      </c>
      <c r="G116" s="69">
        <f t="shared" si="3"/>
        <v>2026</v>
      </c>
    </row>
    <row r="117" spans="1:7" x14ac:dyDescent="0.25">
      <c r="A117" s="64">
        <v>46153</v>
      </c>
      <c r="B117" s="65" t="s">
        <v>163</v>
      </c>
      <c r="C117" s="65" t="s">
        <v>164</v>
      </c>
      <c r="D117" s="66">
        <v>171.13</v>
      </c>
      <c r="E117" s="67" t="str">
        <f>IF(C117="","",IFERROR(IF(INDEX(Impostazioni!$B$9:$B$48,MATCH(C117,Impostazioni!$A$9:$A$48,0))="","Tipo?",INDEX(Impostazioni!$B$9:$B$48,MATCH(C117,Impostazioni!$A$9:$A$48,0))),"Categoria?"))</f>
        <v>Spesa variabile</v>
      </c>
      <c r="F117" s="68">
        <f t="shared" si="2"/>
        <v>5</v>
      </c>
      <c r="G117" s="69">
        <f t="shared" si="3"/>
        <v>2026</v>
      </c>
    </row>
    <row r="118" spans="1:7" x14ac:dyDescent="0.25">
      <c r="A118" s="64">
        <v>46154</v>
      </c>
      <c r="B118" s="65" t="s">
        <v>207</v>
      </c>
      <c r="C118" s="65" t="s">
        <v>183</v>
      </c>
      <c r="D118" s="66">
        <v>180</v>
      </c>
      <c r="E118" s="67" t="str">
        <f>IF(C118="","",IFERROR(IF(INDEX(Impostazioni!$B$9:$B$48,MATCH(C118,Impostazioni!$A$9:$A$48,0))="","Tipo?",INDEX(Impostazioni!$B$9:$B$48,MATCH(C118,Impostazioni!$A$9:$A$48,0))),"Categoria?"))</f>
        <v>Spesa fissa</v>
      </c>
      <c r="F118" s="68">
        <f t="shared" si="2"/>
        <v>5</v>
      </c>
      <c r="G118" s="69">
        <f t="shared" si="3"/>
        <v>2026</v>
      </c>
    </row>
    <row r="119" spans="1:7" x14ac:dyDescent="0.25">
      <c r="A119" s="64">
        <v>46155</v>
      </c>
      <c r="B119" s="65" t="s">
        <v>173</v>
      </c>
      <c r="C119" s="65" t="s">
        <v>174</v>
      </c>
      <c r="D119" s="66">
        <v>38.94</v>
      </c>
      <c r="E119" s="67" t="str">
        <f>IF(C119="","",IFERROR(IF(INDEX(Impostazioni!$B$9:$B$48,MATCH(C119,Impostazioni!$A$9:$A$48,0))="","Tipo?",INDEX(Impostazioni!$B$9:$B$48,MATCH(C119,Impostazioni!$A$9:$A$48,0))),"Categoria?"))</f>
        <v>Spesa variabile</v>
      </c>
      <c r="F119" s="68">
        <f t="shared" si="2"/>
        <v>5</v>
      </c>
      <c r="G119" s="69">
        <f t="shared" si="3"/>
        <v>2026</v>
      </c>
    </row>
    <row r="120" spans="1:7" x14ac:dyDescent="0.25">
      <c r="A120" s="64">
        <v>46156</v>
      </c>
      <c r="B120" s="65" t="s">
        <v>199</v>
      </c>
      <c r="C120" s="65" t="s">
        <v>200</v>
      </c>
      <c r="D120" s="66">
        <v>127.65</v>
      </c>
      <c r="E120" s="67" t="str">
        <f>IF(C120="","",IFERROR(IF(INDEX(Impostazioni!$B$9:$B$48,MATCH(C120,Impostazioni!$A$9:$A$48,0))="","Tipo?",INDEX(Impostazioni!$B$9:$B$48,MATCH(C120,Impostazioni!$A$9:$A$48,0))),"Categoria?"))</f>
        <v>Spesa variabile</v>
      </c>
      <c r="F120" s="68">
        <f t="shared" si="2"/>
        <v>5</v>
      </c>
      <c r="G120" s="69">
        <f t="shared" si="3"/>
        <v>2026</v>
      </c>
    </row>
    <row r="121" spans="1:7" x14ac:dyDescent="0.25">
      <c r="A121" s="64">
        <v>46157</v>
      </c>
      <c r="B121" s="65" t="s">
        <v>175</v>
      </c>
      <c r="C121" s="65" t="s">
        <v>176</v>
      </c>
      <c r="D121" s="66">
        <v>60</v>
      </c>
      <c r="E121" s="67" t="str">
        <f>IF(C121="","",IFERROR(IF(INDEX(Impostazioni!$B$9:$B$48,MATCH(C121,Impostazioni!$A$9:$A$48,0))="","Tipo?",INDEX(Impostazioni!$B$9:$B$48,MATCH(C121,Impostazioni!$A$9:$A$48,0))),"Categoria?"))</f>
        <v>Spesa fissa</v>
      </c>
      <c r="F121" s="68">
        <f t="shared" si="2"/>
        <v>5</v>
      </c>
      <c r="G121" s="69">
        <f t="shared" si="3"/>
        <v>2026</v>
      </c>
    </row>
    <row r="122" spans="1:7" x14ac:dyDescent="0.25">
      <c r="A122" s="64">
        <v>46158</v>
      </c>
      <c r="B122" s="65" t="s">
        <v>177</v>
      </c>
      <c r="C122" s="65" t="s">
        <v>170</v>
      </c>
      <c r="D122" s="66">
        <v>59.41</v>
      </c>
      <c r="E122" s="67" t="str">
        <f>IF(C122="","",IFERROR(IF(INDEX(Impostazioni!$B$9:$B$48,MATCH(C122,Impostazioni!$A$9:$A$48,0))="","Tipo?",INDEX(Impostazioni!$B$9:$B$48,MATCH(C122,Impostazioni!$A$9:$A$48,0))),"Categoria?"))</f>
        <v>Spesa variabile</v>
      </c>
      <c r="F122" s="68">
        <f t="shared" si="2"/>
        <v>5</v>
      </c>
      <c r="G122" s="69">
        <f t="shared" si="3"/>
        <v>2026</v>
      </c>
    </row>
    <row r="123" spans="1:7" x14ac:dyDescent="0.25">
      <c r="A123" s="64">
        <v>46160</v>
      </c>
      <c r="B123" s="65" t="s">
        <v>178</v>
      </c>
      <c r="C123" s="65" t="s">
        <v>179</v>
      </c>
      <c r="D123" s="66">
        <v>146</v>
      </c>
      <c r="E123" s="67" t="str">
        <f>IF(C123="","",IFERROR(IF(INDEX(Impostazioni!$B$9:$B$48,MATCH(C123,Impostazioni!$A$9:$A$48,0))="","Tipo?",INDEX(Impostazioni!$B$9:$B$48,MATCH(C123,Impostazioni!$A$9:$A$48,0))),"Categoria?"))</f>
        <v>Spesa fissa</v>
      </c>
      <c r="F123" s="68">
        <f t="shared" si="2"/>
        <v>5</v>
      </c>
      <c r="G123" s="69">
        <f t="shared" si="3"/>
        <v>2026</v>
      </c>
    </row>
    <row r="124" spans="1:7" x14ac:dyDescent="0.25">
      <c r="A124" s="64">
        <v>46160</v>
      </c>
      <c r="B124" s="65" t="s">
        <v>163</v>
      </c>
      <c r="C124" s="65" t="s">
        <v>164</v>
      </c>
      <c r="D124" s="66">
        <v>133.19</v>
      </c>
      <c r="E124" s="67" t="str">
        <f>IF(C124="","",IFERROR(IF(INDEX(Impostazioni!$B$9:$B$48,MATCH(C124,Impostazioni!$A$9:$A$48,0))="","Tipo?",INDEX(Impostazioni!$B$9:$B$48,MATCH(C124,Impostazioni!$A$9:$A$48,0))),"Categoria?"))</f>
        <v>Spesa variabile</v>
      </c>
      <c r="F124" s="68">
        <f t="shared" si="2"/>
        <v>5</v>
      </c>
      <c r="G124" s="69">
        <f t="shared" si="3"/>
        <v>2026</v>
      </c>
    </row>
    <row r="125" spans="1:7" x14ac:dyDescent="0.25">
      <c r="A125" s="64">
        <v>46162</v>
      </c>
      <c r="B125" s="65" t="s">
        <v>182</v>
      </c>
      <c r="C125" s="65" t="s">
        <v>183</v>
      </c>
      <c r="D125" s="66">
        <v>25</v>
      </c>
      <c r="E125" s="67" t="str">
        <f>IF(C125="","",IFERROR(IF(INDEX(Impostazioni!$B$9:$B$48,MATCH(C125,Impostazioni!$A$9:$A$48,0))="","Tipo?",INDEX(Impostazioni!$B$9:$B$48,MATCH(C125,Impostazioni!$A$9:$A$48,0))),"Categoria?"))</f>
        <v>Spesa fissa</v>
      </c>
      <c r="F125" s="68">
        <f t="shared" si="2"/>
        <v>5</v>
      </c>
      <c r="G125" s="69">
        <f t="shared" si="3"/>
        <v>2026</v>
      </c>
    </row>
    <row r="126" spans="1:7" x14ac:dyDescent="0.25">
      <c r="A126" s="64">
        <v>46163</v>
      </c>
      <c r="B126" s="65" t="s">
        <v>167</v>
      </c>
      <c r="C126" s="65" t="s">
        <v>160</v>
      </c>
      <c r="D126" s="66">
        <v>66.8</v>
      </c>
      <c r="E126" s="67" t="str">
        <f>IF(C126="","",IFERROR(IF(INDEX(Impostazioni!$B$9:$B$48,MATCH(C126,Impostazioni!$A$9:$A$48,0))="","Tipo?",INDEX(Impostazioni!$B$9:$B$48,MATCH(C126,Impostazioni!$A$9:$A$48,0))),"Categoria?"))</f>
        <v>Spesa variabile</v>
      </c>
      <c r="F126" s="68">
        <f t="shared" si="2"/>
        <v>5</v>
      </c>
      <c r="G126" s="69">
        <f t="shared" si="3"/>
        <v>2026</v>
      </c>
    </row>
    <row r="127" spans="1:7" x14ac:dyDescent="0.25">
      <c r="A127" s="64">
        <v>46164</v>
      </c>
      <c r="B127" s="65" t="s">
        <v>184</v>
      </c>
      <c r="C127" s="65" t="s">
        <v>185</v>
      </c>
      <c r="D127" s="66">
        <v>26.9</v>
      </c>
      <c r="E127" s="67" t="str">
        <f>IF(C127="","",IFERROR(IF(INDEX(Impostazioni!$B$9:$B$48,MATCH(C127,Impostazioni!$A$9:$A$48,0))="","Tipo?",INDEX(Impostazioni!$B$9:$B$48,MATCH(C127,Impostazioni!$A$9:$A$48,0))),"Categoria?"))</f>
        <v>Spesa variabile</v>
      </c>
      <c r="F127" s="68">
        <f t="shared" si="2"/>
        <v>5</v>
      </c>
      <c r="G127" s="69">
        <f t="shared" si="3"/>
        <v>2026</v>
      </c>
    </row>
    <row r="128" spans="1:7" x14ac:dyDescent="0.25">
      <c r="A128" s="64">
        <v>46166</v>
      </c>
      <c r="B128" s="65" t="s">
        <v>186</v>
      </c>
      <c r="C128" s="65" t="s">
        <v>174</v>
      </c>
      <c r="D128" s="66">
        <v>81.73</v>
      </c>
      <c r="E128" s="67" t="str">
        <f>IF(C128="","",IFERROR(IF(INDEX(Impostazioni!$B$9:$B$48,MATCH(C128,Impostazioni!$A$9:$A$48,0))="","Tipo?",INDEX(Impostazioni!$B$9:$B$48,MATCH(C128,Impostazioni!$A$9:$A$48,0))),"Categoria?"))</f>
        <v>Spesa variabile</v>
      </c>
      <c r="F128" s="68">
        <f t="shared" si="2"/>
        <v>5</v>
      </c>
      <c r="G128" s="69">
        <f t="shared" si="3"/>
        <v>2026</v>
      </c>
    </row>
    <row r="129" spans="1:7" x14ac:dyDescent="0.25">
      <c r="A129" s="64">
        <v>46167</v>
      </c>
      <c r="B129" s="65" t="s">
        <v>163</v>
      </c>
      <c r="C129" s="65" t="s">
        <v>164</v>
      </c>
      <c r="D129" s="66">
        <v>146.4</v>
      </c>
      <c r="E129" s="67" t="str">
        <f>IF(C129="","",IFERROR(IF(INDEX(Impostazioni!$B$9:$B$48,MATCH(C129,Impostazioni!$A$9:$A$48,0))="","Tipo?",INDEX(Impostazioni!$B$9:$B$48,MATCH(C129,Impostazioni!$A$9:$A$48,0))),"Categoria?"))</f>
        <v>Spesa variabile</v>
      </c>
      <c r="F129" s="68">
        <f t="shared" si="2"/>
        <v>5</v>
      </c>
      <c r="G129" s="69">
        <f t="shared" si="3"/>
        <v>2026</v>
      </c>
    </row>
    <row r="130" spans="1:7" x14ac:dyDescent="0.25">
      <c r="A130" s="64">
        <v>46168</v>
      </c>
      <c r="B130" s="65" t="s">
        <v>187</v>
      </c>
      <c r="C130" s="65" t="s">
        <v>188</v>
      </c>
      <c r="D130" s="66">
        <v>59.4</v>
      </c>
      <c r="E130" s="67" t="str">
        <f>IF(C130="","",IFERROR(IF(INDEX(Impostazioni!$B$9:$B$48,MATCH(C130,Impostazioni!$A$9:$A$48,0))="","Tipo?",INDEX(Impostazioni!$B$9:$B$48,MATCH(C130,Impostazioni!$A$9:$A$48,0))),"Categoria?"))</f>
        <v>Spesa variabile</v>
      </c>
      <c r="F130" s="68">
        <f t="shared" si="2"/>
        <v>5</v>
      </c>
      <c r="G130" s="69">
        <f t="shared" si="3"/>
        <v>2026</v>
      </c>
    </row>
    <row r="131" spans="1:7" x14ac:dyDescent="0.25">
      <c r="A131" s="64">
        <v>46169</v>
      </c>
      <c r="B131" s="65" t="s">
        <v>189</v>
      </c>
      <c r="C131" s="65" t="s">
        <v>190</v>
      </c>
      <c r="D131" s="66">
        <v>2450</v>
      </c>
      <c r="E131" s="67" t="str">
        <f>IF(C131="","",IFERROR(IF(INDEX(Impostazioni!$B$9:$B$48,MATCH(C131,Impostazioni!$A$9:$A$48,0))="","Tipo?",INDEX(Impostazioni!$B$9:$B$48,MATCH(C131,Impostazioni!$A$9:$A$48,0))),"Categoria?"))</f>
        <v>Entrata fissa</v>
      </c>
      <c r="F131" s="68">
        <f t="shared" si="2"/>
        <v>5</v>
      </c>
      <c r="G131" s="69">
        <f t="shared" si="3"/>
        <v>2026</v>
      </c>
    </row>
    <row r="132" spans="1:7" x14ac:dyDescent="0.25">
      <c r="A132" s="64">
        <v>46169</v>
      </c>
      <c r="B132" s="65" t="s">
        <v>191</v>
      </c>
      <c r="C132" s="65" t="s">
        <v>190</v>
      </c>
      <c r="D132" s="66">
        <v>1650</v>
      </c>
      <c r="E132" s="67" t="str">
        <f>IF(C132="","",IFERROR(IF(INDEX(Impostazioni!$B$9:$B$48,MATCH(C132,Impostazioni!$A$9:$A$48,0))="","Tipo?",INDEX(Impostazioni!$B$9:$B$48,MATCH(C132,Impostazioni!$A$9:$A$48,0))),"Categoria?"))</f>
        <v>Entrata fissa</v>
      </c>
      <c r="F132" s="68">
        <f t="shared" si="2"/>
        <v>5</v>
      </c>
      <c r="G132" s="69">
        <f t="shared" si="3"/>
        <v>2026</v>
      </c>
    </row>
    <row r="133" spans="1:7" x14ac:dyDescent="0.25">
      <c r="A133" s="64">
        <v>46174</v>
      </c>
      <c r="B133" s="65" t="s">
        <v>157</v>
      </c>
      <c r="C133" s="65" t="s">
        <v>158</v>
      </c>
      <c r="D133" s="66">
        <v>820</v>
      </c>
      <c r="E133" s="67" t="str">
        <f>IF(C133="","",IFERROR(IF(INDEX(Impostazioni!$B$9:$B$48,MATCH(C133,Impostazioni!$A$9:$A$48,0))="","Tipo?",INDEX(Impostazioni!$B$9:$B$48,MATCH(C133,Impostazioni!$A$9:$A$48,0))),"Categoria?"))</f>
        <v>Spesa fissa</v>
      </c>
      <c r="F133" s="68">
        <f t="shared" ref="F133:F196" si="4">IF(A133="","",IFERROR(MONTH(A133),"Data?"))</f>
        <v>6</v>
      </c>
      <c r="G133" s="69">
        <f t="shared" ref="G133:G196" si="5">IF(A133="","",IFERROR(YEAR(A133),"Data?"))</f>
        <v>2026</v>
      </c>
    </row>
    <row r="134" spans="1:7" x14ac:dyDescent="0.25">
      <c r="A134" s="64">
        <v>46175</v>
      </c>
      <c r="B134" s="65" t="s">
        <v>159</v>
      </c>
      <c r="C134" s="65" t="s">
        <v>160</v>
      </c>
      <c r="D134" s="66">
        <v>35</v>
      </c>
      <c r="E134" s="67" t="str">
        <f>IF(C134="","",IFERROR(IF(INDEX(Impostazioni!$B$9:$B$48,MATCH(C134,Impostazioni!$A$9:$A$48,0))="","Tipo?",INDEX(Impostazioni!$B$9:$B$48,MATCH(C134,Impostazioni!$A$9:$A$48,0))),"Categoria?"))</f>
        <v>Spesa variabile</v>
      </c>
      <c r="F134" s="68">
        <f t="shared" si="4"/>
        <v>6</v>
      </c>
      <c r="G134" s="69">
        <f t="shared" si="5"/>
        <v>2026</v>
      </c>
    </row>
    <row r="135" spans="1:7" x14ac:dyDescent="0.25">
      <c r="A135" s="64">
        <v>46176</v>
      </c>
      <c r="B135" s="65" t="s">
        <v>161</v>
      </c>
      <c r="C135" s="65" t="s">
        <v>162</v>
      </c>
      <c r="D135" s="66">
        <v>230</v>
      </c>
      <c r="E135" s="67" t="str">
        <f>IF(C135="","",IFERROR(IF(INDEX(Impostazioni!$B$9:$B$48,MATCH(C135,Impostazioni!$A$9:$A$48,0))="","Tipo?",INDEX(Impostazioni!$B$9:$B$48,MATCH(C135,Impostazioni!$A$9:$A$48,0))),"Categoria?"))</f>
        <v>Spesa fissa</v>
      </c>
      <c r="F135" s="68">
        <f t="shared" si="4"/>
        <v>6</v>
      </c>
      <c r="G135" s="69">
        <f t="shared" si="5"/>
        <v>2026</v>
      </c>
    </row>
    <row r="136" spans="1:7" x14ac:dyDescent="0.25">
      <c r="A136" s="64">
        <v>46177</v>
      </c>
      <c r="B136" s="65" t="s">
        <v>163</v>
      </c>
      <c r="C136" s="65" t="s">
        <v>164</v>
      </c>
      <c r="D136" s="66">
        <v>158.59</v>
      </c>
      <c r="E136" s="67" t="str">
        <f>IF(C136="","",IFERROR(IF(INDEX(Impostazioni!$B$9:$B$48,MATCH(C136,Impostazioni!$A$9:$A$48,0))="","Tipo?",INDEX(Impostazioni!$B$9:$B$48,MATCH(C136,Impostazioni!$A$9:$A$48,0))),"Categoria?"))</f>
        <v>Spesa variabile</v>
      </c>
      <c r="F136" s="68">
        <f t="shared" si="4"/>
        <v>6</v>
      </c>
      <c r="G136" s="69">
        <f t="shared" si="5"/>
        <v>2026</v>
      </c>
    </row>
    <row r="137" spans="1:7" x14ac:dyDescent="0.25">
      <c r="A137" s="64">
        <v>46178</v>
      </c>
      <c r="B137" s="65" t="s">
        <v>165</v>
      </c>
      <c r="C137" s="65" t="s">
        <v>166</v>
      </c>
      <c r="D137" s="66">
        <v>55</v>
      </c>
      <c r="E137" s="67" t="str">
        <f>IF(C137="","",IFERROR(IF(INDEX(Impostazioni!$B$9:$B$48,MATCH(C137,Impostazioni!$A$9:$A$48,0))="","Tipo?",INDEX(Impostazioni!$B$9:$B$48,MATCH(C137,Impostazioni!$A$9:$A$48,0))),"Categoria?"))</f>
        <v>Spesa fissa</v>
      </c>
      <c r="F137" s="68">
        <f t="shared" si="4"/>
        <v>6</v>
      </c>
      <c r="G137" s="69">
        <f t="shared" si="5"/>
        <v>2026</v>
      </c>
    </row>
    <row r="138" spans="1:7" x14ac:dyDescent="0.25">
      <c r="A138" s="64">
        <v>46179</v>
      </c>
      <c r="B138" s="65" t="s">
        <v>167</v>
      </c>
      <c r="C138" s="65" t="s">
        <v>160</v>
      </c>
      <c r="D138" s="66">
        <v>77.11</v>
      </c>
      <c r="E138" s="67" t="str">
        <f>IF(C138="","",IFERROR(IF(INDEX(Impostazioni!$B$9:$B$48,MATCH(C138,Impostazioni!$A$9:$A$48,0))="","Tipo?",INDEX(Impostazioni!$B$9:$B$48,MATCH(C138,Impostazioni!$A$9:$A$48,0))),"Categoria?"))</f>
        <v>Spesa variabile</v>
      </c>
      <c r="F138" s="68">
        <f t="shared" si="4"/>
        <v>6</v>
      </c>
      <c r="G138" s="69">
        <f t="shared" si="5"/>
        <v>2026</v>
      </c>
    </row>
    <row r="139" spans="1:7" x14ac:dyDescent="0.25">
      <c r="A139" s="64">
        <v>46181</v>
      </c>
      <c r="B139" s="65" t="s">
        <v>168</v>
      </c>
      <c r="C139" s="65" t="s">
        <v>164</v>
      </c>
      <c r="D139" s="66">
        <v>35.44</v>
      </c>
      <c r="E139" s="67" t="str">
        <f>IF(C139="","",IFERROR(IF(INDEX(Impostazioni!$B$9:$B$48,MATCH(C139,Impostazioni!$A$9:$A$48,0))="","Tipo?",INDEX(Impostazioni!$B$9:$B$48,MATCH(C139,Impostazioni!$A$9:$A$48,0))),"Categoria?"))</f>
        <v>Spesa variabile</v>
      </c>
      <c r="F139" s="68">
        <f t="shared" si="4"/>
        <v>6</v>
      </c>
      <c r="G139" s="69">
        <f t="shared" si="5"/>
        <v>2026</v>
      </c>
    </row>
    <row r="140" spans="1:7" x14ac:dyDescent="0.25">
      <c r="A140" s="64">
        <v>46182</v>
      </c>
      <c r="B140" s="65" t="s">
        <v>169</v>
      </c>
      <c r="C140" s="65" t="s">
        <v>170</v>
      </c>
      <c r="D140" s="66">
        <v>45</v>
      </c>
      <c r="E140" s="67" t="str">
        <f>IF(C140="","",IFERROR(IF(INDEX(Impostazioni!$B$9:$B$48,MATCH(C140,Impostazioni!$A$9:$A$48,0))="","Tipo?",INDEX(Impostazioni!$B$9:$B$48,MATCH(C140,Impostazioni!$A$9:$A$48,0))),"Categoria?"))</f>
        <v>Spesa variabile</v>
      </c>
      <c r="F140" s="68">
        <f t="shared" si="4"/>
        <v>6</v>
      </c>
      <c r="G140" s="69">
        <f t="shared" si="5"/>
        <v>2026</v>
      </c>
    </row>
    <row r="141" spans="1:7" x14ac:dyDescent="0.25">
      <c r="A141" s="64">
        <v>46183</v>
      </c>
      <c r="B141" s="65" t="s">
        <v>171</v>
      </c>
      <c r="C141" s="65" t="s">
        <v>172</v>
      </c>
      <c r="D141" s="66">
        <v>260</v>
      </c>
      <c r="E141" s="67" t="str">
        <f>IF(C141="","",IFERROR(IF(INDEX(Impostazioni!$B$9:$B$48,MATCH(C141,Impostazioni!$A$9:$A$48,0))="","Tipo?",INDEX(Impostazioni!$B$9:$B$48,MATCH(C141,Impostazioni!$A$9:$A$48,0))),"Categoria?"))</f>
        <v>Spesa fissa</v>
      </c>
      <c r="F141" s="68">
        <f t="shared" si="4"/>
        <v>6</v>
      </c>
      <c r="G141" s="69">
        <f t="shared" si="5"/>
        <v>2026</v>
      </c>
    </row>
    <row r="142" spans="1:7" x14ac:dyDescent="0.25">
      <c r="A142" s="64">
        <v>46183</v>
      </c>
      <c r="B142" s="65" t="s">
        <v>208</v>
      </c>
      <c r="C142" s="65" t="s">
        <v>194</v>
      </c>
      <c r="D142" s="66">
        <v>260</v>
      </c>
      <c r="E142" s="67" t="str">
        <f>IF(C142="","",IFERROR(IF(INDEX(Impostazioni!$B$9:$B$48,MATCH(C142,Impostazioni!$A$9:$A$48,0))="","Tipo?",INDEX(Impostazioni!$B$9:$B$48,MATCH(C142,Impostazioni!$A$9:$A$48,0))),"Categoria?"))</f>
        <v>Spesa variabile</v>
      </c>
      <c r="F142" s="68">
        <f t="shared" si="4"/>
        <v>6</v>
      </c>
      <c r="G142" s="69">
        <f t="shared" si="5"/>
        <v>2026</v>
      </c>
    </row>
    <row r="143" spans="1:7" x14ac:dyDescent="0.25">
      <c r="A143" s="64">
        <v>46184</v>
      </c>
      <c r="B143" s="65" t="s">
        <v>163</v>
      </c>
      <c r="C143" s="65" t="s">
        <v>164</v>
      </c>
      <c r="D143" s="66">
        <v>154.15</v>
      </c>
      <c r="E143" s="67" t="str">
        <f>IF(C143="","",IFERROR(IF(INDEX(Impostazioni!$B$9:$B$48,MATCH(C143,Impostazioni!$A$9:$A$48,0))="","Tipo?",INDEX(Impostazioni!$B$9:$B$48,MATCH(C143,Impostazioni!$A$9:$A$48,0))),"Categoria?"))</f>
        <v>Spesa variabile</v>
      </c>
      <c r="F143" s="68">
        <f t="shared" si="4"/>
        <v>6</v>
      </c>
      <c r="G143" s="69">
        <f t="shared" si="5"/>
        <v>2026</v>
      </c>
    </row>
    <row r="144" spans="1:7" x14ac:dyDescent="0.25">
      <c r="A144" s="64">
        <v>46186</v>
      </c>
      <c r="B144" s="65" t="s">
        <v>173</v>
      </c>
      <c r="C144" s="65" t="s">
        <v>174</v>
      </c>
      <c r="D144" s="66">
        <v>53.94</v>
      </c>
      <c r="E144" s="67" t="str">
        <f>IF(C144="","",IFERROR(IF(INDEX(Impostazioni!$B$9:$B$48,MATCH(C144,Impostazioni!$A$9:$A$48,0))="","Tipo?",INDEX(Impostazioni!$B$9:$B$48,MATCH(C144,Impostazioni!$A$9:$A$48,0))),"Categoria?"))</f>
        <v>Spesa variabile</v>
      </c>
      <c r="F144" s="68">
        <f t="shared" si="4"/>
        <v>6</v>
      </c>
      <c r="G144" s="69">
        <f t="shared" si="5"/>
        <v>2026</v>
      </c>
    </row>
    <row r="145" spans="1:7" x14ac:dyDescent="0.25">
      <c r="A145" s="64">
        <v>46188</v>
      </c>
      <c r="B145" s="65" t="s">
        <v>175</v>
      </c>
      <c r="C145" s="65" t="s">
        <v>176</v>
      </c>
      <c r="D145" s="66">
        <v>60</v>
      </c>
      <c r="E145" s="67" t="str">
        <f>IF(C145="","",IFERROR(IF(INDEX(Impostazioni!$B$9:$B$48,MATCH(C145,Impostazioni!$A$9:$A$48,0))="","Tipo?",INDEX(Impostazioni!$B$9:$B$48,MATCH(C145,Impostazioni!$A$9:$A$48,0))),"Categoria?"))</f>
        <v>Spesa fissa</v>
      </c>
      <c r="F145" s="68">
        <f t="shared" si="4"/>
        <v>6</v>
      </c>
      <c r="G145" s="69">
        <f t="shared" si="5"/>
        <v>2026</v>
      </c>
    </row>
    <row r="146" spans="1:7" x14ac:dyDescent="0.25">
      <c r="A146" s="64">
        <v>46189</v>
      </c>
      <c r="B146" s="65" t="s">
        <v>177</v>
      </c>
      <c r="C146" s="65" t="s">
        <v>170</v>
      </c>
      <c r="D146" s="66">
        <v>56.57</v>
      </c>
      <c r="E146" s="67" t="str">
        <f>IF(C146="","",IFERROR(IF(INDEX(Impostazioni!$B$9:$B$48,MATCH(C146,Impostazioni!$A$9:$A$48,0))="","Tipo?",INDEX(Impostazioni!$B$9:$B$48,MATCH(C146,Impostazioni!$A$9:$A$48,0))),"Categoria?"))</f>
        <v>Spesa variabile</v>
      </c>
      <c r="F146" s="68">
        <f t="shared" si="4"/>
        <v>6</v>
      </c>
      <c r="G146" s="69">
        <f t="shared" si="5"/>
        <v>2026</v>
      </c>
    </row>
    <row r="147" spans="1:7" x14ac:dyDescent="0.25">
      <c r="A147" s="64">
        <v>46191</v>
      </c>
      <c r="B147" s="65" t="s">
        <v>178</v>
      </c>
      <c r="C147" s="65" t="s">
        <v>179</v>
      </c>
      <c r="D147" s="66">
        <v>138</v>
      </c>
      <c r="E147" s="67" t="str">
        <f>IF(C147="","",IFERROR(IF(INDEX(Impostazioni!$B$9:$B$48,MATCH(C147,Impostazioni!$A$9:$A$48,0))="","Tipo?",INDEX(Impostazioni!$B$9:$B$48,MATCH(C147,Impostazioni!$A$9:$A$48,0))),"Categoria?"))</f>
        <v>Spesa fissa</v>
      </c>
      <c r="F147" s="68">
        <f t="shared" si="4"/>
        <v>6</v>
      </c>
      <c r="G147" s="69">
        <f t="shared" si="5"/>
        <v>2026</v>
      </c>
    </row>
    <row r="148" spans="1:7" x14ac:dyDescent="0.25">
      <c r="A148" s="64">
        <v>46191</v>
      </c>
      <c r="B148" s="65" t="s">
        <v>163</v>
      </c>
      <c r="C148" s="65" t="s">
        <v>164</v>
      </c>
      <c r="D148" s="66">
        <v>153.52000000000001</v>
      </c>
      <c r="E148" s="67" t="str">
        <f>IF(C148="","",IFERROR(IF(INDEX(Impostazioni!$B$9:$B$48,MATCH(C148,Impostazioni!$A$9:$A$48,0))="","Tipo?",INDEX(Impostazioni!$B$9:$B$48,MATCH(C148,Impostazioni!$A$9:$A$48,0))),"Categoria?"))</f>
        <v>Spesa variabile</v>
      </c>
      <c r="F148" s="68">
        <f t="shared" si="4"/>
        <v>6</v>
      </c>
      <c r="G148" s="69">
        <f t="shared" si="5"/>
        <v>2026</v>
      </c>
    </row>
    <row r="149" spans="1:7" x14ac:dyDescent="0.25">
      <c r="A149" s="64">
        <v>46193</v>
      </c>
      <c r="B149" s="65" t="s">
        <v>182</v>
      </c>
      <c r="C149" s="65" t="s">
        <v>183</v>
      </c>
      <c r="D149" s="66">
        <v>25</v>
      </c>
      <c r="E149" s="67" t="str">
        <f>IF(C149="","",IFERROR(IF(INDEX(Impostazioni!$B$9:$B$48,MATCH(C149,Impostazioni!$A$9:$A$48,0))="","Tipo?",INDEX(Impostazioni!$B$9:$B$48,MATCH(C149,Impostazioni!$A$9:$A$48,0))),"Categoria?"))</f>
        <v>Spesa fissa</v>
      </c>
      <c r="F149" s="68">
        <f t="shared" si="4"/>
        <v>6</v>
      </c>
      <c r="G149" s="69">
        <f t="shared" si="5"/>
        <v>2026</v>
      </c>
    </row>
    <row r="150" spans="1:7" x14ac:dyDescent="0.25">
      <c r="A150" s="64">
        <v>46194</v>
      </c>
      <c r="B150" s="65" t="s">
        <v>167</v>
      </c>
      <c r="C150" s="65" t="s">
        <v>160</v>
      </c>
      <c r="D150" s="66">
        <v>66.53</v>
      </c>
      <c r="E150" s="67" t="str">
        <f>IF(C150="","",IFERROR(IF(INDEX(Impostazioni!$B$9:$B$48,MATCH(C150,Impostazioni!$A$9:$A$48,0))="","Tipo?",INDEX(Impostazioni!$B$9:$B$48,MATCH(C150,Impostazioni!$A$9:$A$48,0))),"Categoria?"))</f>
        <v>Spesa variabile</v>
      </c>
      <c r="F150" s="68">
        <f t="shared" si="4"/>
        <v>6</v>
      </c>
      <c r="G150" s="69">
        <f t="shared" si="5"/>
        <v>2026</v>
      </c>
    </row>
    <row r="151" spans="1:7" x14ac:dyDescent="0.25">
      <c r="A151" s="64">
        <v>46195</v>
      </c>
      <c r="B151" s="65" t="s">
        <v>184</v>
      </c>
      <c r="C151" s="65" t="s">
        <v>185</v>
      </c>
      <c r="D151" s="66">
        <v>28.83</v>
      </c>
      <c r="E151" s="67" t="str">
        <f>IF(C151="","",IFERROR(IF(INDEX(Impostazioni!$B$9:$B$48,MATCH(C151,Impostazioni!$A$9:$A$48,0))="","Tipo?",INDEX(Impostazioni!$B$9:$B$48,MATCH(C151,Impostazioni!$A$9:$A$48,0))),"Categoria?"))</f>
        <v>Spesa variabile</v>
      </c>
      <c r="F151" s="68">
        <f t="shared" si="4"/>
        <v>6</v>
      </c>
      <c r="G151" s="69">
        <f t="shared" si="5"/>
        <v>2026</v>
      </c>
    </row>
    <row r="152" spans="1:7" x14ac:dyDescent="0.25">
      <c r="A152" s="64">
        <v>46197</v>
      </c>
      <c r="B152" s="65" t="s">
        <v>186</v>
      </c>
      <c r="C152" s="65" t="s">
        <v>174</v>
      </c>
      <c r="D152" s="66">
        <v>57.43</v>
      </c>
      <c r="E152" s="67" t="str">
        <f>IF(C152="","",IFERROR(IF(INDEX(Impostazioni!$B$9:$B$48,MATCH(C152,Impostazioni!$A$9:$A$48,0))="","Tipo?",INDEX(Impostazioni!$B$9:$B$48,MATCH(C152,Impostazioni!$A$9:$A$48,0))),"Categoria?"))</f>
        <v>Spesa variabile</v>
      </c>
      <c r="F152" s="68">
        <f t="shared" si="4"/>
        <v>6</v>
      </c>
      <c r="G152" s="69">
        <f t="shared" si="5"/>
        <v>2026</v>
      </c>
    </row>
    <row r="153" spans="1:7" x14ac:dyDescent="0.25">
      <c r="A153" s="64">
        <v>46198</v>
      </c>
      <c r="B153" s="65" t="s">
        <v>163</v>
      </c>
      <c r="C153" s="65" t="s">
        <v>164</v>
      </c>
      <c r="D153" s="66">
        <v>148.07</v>
      </c>
      <c r="E153" s="67" t="str">
        <f>IF(C153="","",IFERROR(IF(INDEX(Impostazioni!$B$9:$B$48,MATCH(C153,Impostazioni!$A$9:$A$48,0))="","Tipo?",INDEX(Impostazioni!$B$9:$B$48,MATCH(C153,Impostazioni!$A$9:$A$48,0))),"Categoria?"))</f>
        <v>Spesa variabile</v>
      </c>
      <c r="F153" s="68">
        <f t="shared" si="4"/>
        <v>6</v>
      </c>
      <c r="G153" s="69">
        <f t="shared" si="5"/>
        <v>2026</v>
      </c>
    </row>
    <row r="154" spans="1:7" x14ac:dyDescent="0.25">
      <c r="A154" s="64">
        <v>46199</v>
      </c>
      <c r="B154" s="65" t="s">
        <v>209</v>
      </c>
      <c r="C154" s="65" t="s">
        <v>202</v>
      </c>
      <c r="D154" s="66">
        <v>220</v>
      </c>
      <c r="E154" s="67" t="str">
        <f>IF(C154="","",IFERROR(IF(INDEX(Impostazioni!$B$9:$B$48,MATCH(C154,Impostazioni!$A$9:$A$48,0))="","Tipo?",INDEX(Impostazioni!$B$9:$B$48,MATCH(C154,Impostazioni!$A$9:$A$48,0))),"Categoria?"))</f>
        <v>Entrata variabile</v>
      </c>
      <c r="F154" s="68">
        <f t="shared" si="4"/>
        <v>6</v>
      </c>
      <c r="G154" s="69">
        <f t="shared" si="5"/>
        <v>2026</v>
      </c>
    </row>
    <row r="155" spans="1:7" x14ac:dyDescent="0.25">
      <c r="A155" s="64">
        <v>46199</v>
      </c>
      <c r="B155" s="65" t="s">
        <v>187</v>
      </c>
      <c r="C155" s="65" t="s">
        <v>188</v>
      </c>
      <c r="D155" s="66">
        <v>64.69</v>
      </c>
      <c r="E155" s="67" t="str">
        <f>IF(C155="","",IFERROR(IF(INDEX(Impostazioni!$B$9:$B$48,MATCH(C155,Impostazioni!$A$9:$A$48,0))="","Tipo?",INDEX(Impostazioni!$B$9:$B$48,MATCH(C155,Impostazioni!$A$9:$A$48,0))),"Categoria?"))</f>
        <v>Spesa variabile</v>
      </c>
      <c r="F155" s="68">
        <f t="shared" si="4"/>
        <v>6</v>
      </c>
      <c r="G155" s="69">
        <f t="shared" si="5"/>
        <v>2026</v>
      </c>
    </row>
    <row r="156" spans="1:7" x14ac:dyDescent="0.25">
      <c r="A156" s="64">
        <v>46200</v>
      </c>
      <c r="B156" s="65" t="s">
        <v>189</v>
      </c>
      <c r="C156" s="65" t="s">
        <v>190</v>
      </c>
      <c r="D156" s="66">
        <v>2450</v>
      </c>
      <c r="E156" s="67" t="str">
        <f>IF(C156="","",IFERROR(IF(INDEX(Impostazioni!$B$9:$B$48,MATCH(C156,Impostazioni!$A$9:$A$48,0))="","Tipo?",INDEX(Impostazioni!$B$9:$B$48,MATCH(C156,Impostazioni!$A$9:$A$48,0))),"Categoria?"))</f>
        <v>Entrata fissa</v>
      </c>
      <c r="F156" s="68">
        <f t="shared" si="4"/>
        <v>6</v>
      </c>
      <c r="G156" s="69">
        <f t="shared" si="5"/>
        <v>2026</v>
      </c>
    </row>
    <row r="157" spans="1:7" x14ac:dyDescent="0.25">
      <c r="A157" s="64">
        <v>46200</v>
      </c>
      <c r="B157" s="65" t="s">
        <v>191</v>
      </c>
      <c r="C157" s="65" t="s">
        <v>190</v>
      </c>
      <c r="D157" s="66">
        <v>1650</v>
      </c>
      <c r="E157" s="67" t="str">
        <f>IF(C157="","",IFERROR(IF(INDEX(Impostazioni!$B$9:$B$48,MATCH(C157,Impostazioni!$A$9:$A$48,0))="","Tipo?",INDEX(Impostazioni!$B$9:$B$48,MATCH(C157,Impostazioni!$A$9:$A$48,0))),"Categoria?"))</f>
        <v>Entrata fissa</v>
      </c>
      <c r="F157" s="68">
        <f t="shared" si="4"/>
        <v>6</v>
      </c>
      <c r="G157" s="69">
        <f t="shared" si="5"/>
        <v>2026</v>
      </c>
    </row>
    <row r="158" spans="1:7" x14ac:dyDescent="0.25">
      <c r="A158" s="64">
        <v>46203</v>
      </c>
      <c r="B158" s="65" t="s">
        <v>192</v>
      </c>
      <c r="C158" s="65" t="s">
        <v>179</v>
      </c>
      <c r="D158" s="66">
        <v>62</v>
      </c>
      <c r="E158" s="67" t="str">
        <f>IF(C158="","",IFERROR(IF(INDEX(Impostazioni!$B$9:$B$48,MATCH(C158,Impostazioni!$A$9:$A$48,0))="","Tipo?",INDEX(Impostazioni!$B$9:$B$48,MATCH(C158,Impostazioni!$A$9:$A$48,0))),"Categoria?"))</f>
        <v>Spesa fissa</v>
      </c>
      <c r="F158" s="68">
        <f t="shared" si="4"/>
        <v>6</v>
      </c>
      <c r="G158" s="69">
        <f t="shared" si="5"/>
        <v>2026</v>
      </c>
    </row>
    <row r="159" spans="1:7" x14ac:dyDescent="0.25">
      <c r="A159" s="64">
        <v>46204</v>
      </c>
      <c r="B159" s="65" t="s">
        <v>157</v>
      </c>
      <c r="C159" s="65" t="s">
        <v>158</v>
      </c>
      <c r="D159" s="66">
        <v>820</v>
      </c>
      <c r="E159" s="67" t="str">
        <f>IF(C159="","",IFERROR(IF(INDEX(Impostazioni!$B$9:$B$48,MATCH(C159,Impostazioni!$A$9:$A$48,0))="","Tipo?",INDEX(Impostazioni!$B$9:$B$48,MATCH(C159,Impostazioni!$A$9:$A$48,0))),"Categoria?"))</f>
        <v>Spesa fissa</v>
      </c>
      <c r="F159" s="68">
        <f t="shared" si="4"/>
        <v>7</v>
      </c>
      <c r="G159" s="69">
        <f t="shared" si="5"/>
        <v>2026</v>
      </c>
    </row>
    <row r="160" spans="1:7" x14ac:dyDescent="0.25">
      <c r="A160" s="64">
        <v>46205</v>
      </c>
      <c r="B160" s="65" t="s">
        <v>159</v>
      </c>
      <c r="C160" s="65" t="s">
        <v>160</v>
      </c>
      <c r="D160" s="66">
        <v>35</v>
      </c>
      <c r="E160" s="67" t="str">
        <f>IF(C160="","",IFERROR(IF(INDEX(Impostazioni!$B$9:$B$48,MATCH(C160,Impostazioni!$A$9:$A$48,0))="","Tipo?",INDEX(Impostazioni!$B$9:$B$48,MATCH(C160,Impostazioni!$A$9:$A$48,0))),"Categoria?"))</f>
        <v>Spesa variabile</v>
      </c>
      <c r="F160" s="68">
        <f t="shared" si="4"/>
        <v>7</v>
      </c>
      <c r="G160" s="69">
        <f t="shared" si="5"/>
        <v>2026</v>
      </c>
    </row>
    <row r="161" spans="1:7" x14ac:dyDescent="0.25">
      <c r="A161" s="64">
        <v>46207</v>
      </c>
      <c r="B161" s="65" t="s">
        <v>163</v>
      </c>
      <c r="C161" s="65" t="s">
        <v>164</v>
      </c>
      <c r="D161" s="66">
        <v>164.16</v>
      </c>
      <c r="E161" s="67" t="str">
        <f>IF(C161="","",IFERROR(IF(INDEX(Impostazioni!$B$9:$B$48,MATCH(C161,Impostazioni!$A$9:$A$48,0))="","Tipo?",INDEX(Impostazioni!$B$9:$B$48,MATCH(C161,Impostazioni!$A$9:$A$48,0))),"Categoria?"))</f>
        <v>Spesa variabile</v>
      </c>
      <c r="F161" s="68">
        <f t="shared" si="4"/>
        <v>7</v>
      </c>
      <c r="G161" s="69">
        <f t="shared" si="5"/>
        <v>2026</v>
      </c>
    </row>
    <row r="162" spans="1:7" x14ac:dyDescent="0.25">
      <c r="A162" s="64">
        <v>46208</v>
      </c>
      <c r="B162" s="65" t="s">
        <v>165</v>
      </c>
      <c r="C162" s="65" t="s">
        <v>166</v>
      </c>
      <c r="D162" s="66">
        <v>55</v>
      </c>
      <c r="E162" s="67" t="str">
        <f>IF(C162="","",IFERROR(IF(INDEX(Impostazioni!$B$9:$B$48,MATCH(C162,Impostazioni!$A$9:$A$48,0))="","Tipo?",INDEX(Impostazioni!$B$9:$B$48,MATCH(C162,Impostazioni!$A$9:$A$48,0))),"Categoria?"))</f>
        <v>Spesa fissa</v>
      </c>
      <c r="F162" s="68">
        <f t="shared" si="4"/>
        <v>7</v>
      </c>
      <c r="G162" s="69">
        <f t="shared" si="5"/>
        <v>2026</v>
      </c>
    </row>
    <row r="163" spans="1:7" x14ac:dyDescent="0.25">
      <c r="A163" s="64">
        <v>46209</v>
      </c>
      <c r="B163" s="65" t="s">
        <v>167</v>
      </c>
      <c r="C163" s="65" t="s">
        <v>160</v>
      </c>
      <c r="D163" s="66">
        <v>69.39</v>
      </c>
      <c r="E163" s="67" t="str">
        <f>IF(C163="","",IFERROR(IF(INDEX(Impostazioni!$B$9:$B$48,MATCH(C163,Impostazioni!$A$9:$A$48,0))="","Tipo?",INDEX(Impostazioni!$B$9:$B$48,MATCH(C163,Impostazioni!$A$9:$A$48,0))),"Categoria?"))</f>
        <v>Spesa variabile</v>
      </c>
      <c r="F163" s="68">
        <f t="shared" si="4"/>
        <v>7</v>
      </c>
      <c r="G163" s="69">
        <f t="shared" si="5"/>
        <v>2026</v>
      </c>
    </row>
    <row r="164" spans="1:7" x14ac:dyDescent="0.25">
      <c r="A164" s="64">
        <v>46211</v>
      </c>
      <c r="B164" s="65" t="s">
        <v>168</v>
      </c>
      <c r="C164" s="65" t="s">
        <v>164</v>
      </c>
      <c r="D164" s="66">
        <v>22.36</v>
      </c>
      <c r="E164" s="67" t="str">
        <f>IF(C164="","",IFERROR(IF(INDEX(Impostazioni!$B$9:$B$48,MATCH(C164,Impostazioni!$A$9:$A$48,0))="","Tipo?",INDEX(Impostazioni!$B$9:$B$48,MATCH(C164,Impostazioni!$A$9:$A$48,0))),"Categoria?"))</f>
        <v>Spesa variabile</v>
      </c>
      <c r="F164" s="68">
        <f t="shared" si="4"/>
        <v>7</v>
      </c>
      <c r="G164" s="69">
        <f t="shared" si="5"/>
        <v>2026</v>
      </c>
    </row>
    <row r="165" spans="1:7" x14ac:dyDescent="0.25">
      <c r="A165" s="64">
        <v>46212</v>
      </c>
      <c r="B165" s="65" t="s">
        <v>169</v>
      </c>
      <c r="C165" s="65" t="s">
        <v>170</v>
      </c>
      <c r="D165" s="66">
        <v>45</v>
      </c>
      <c r="E165" s="67" t="str">
        <f>IF(C165="","",IFERROR(IF(INDEX(Impostazioni!$B$9:$B$48,MATCH(C165,Impostazioni!$A$9:$A$48,0))="","Tipo?",INDEX(Impostazioni!$B$9:$B$48,MATCH(C165,Impostazioni!$A$9:$A$48,0))),"Categoria?"))</f>
        <v>Spesa variabile</v>
      </c>
      <c r="F165" s="68">
        <f t="shared" si="4"/>
        <v>7</v>
      </c>
      <c r="G165" s="69">
        <f t="shared" si="5"/>
        <v>2026</v>
      </c>
    </row>
    <row r="166" spans="1:7" x14ac:dyDescent="0.25">
      <c r="A166" s="64">
        <v>46213</v>
      </c>
      <c r="B166" s="65" t="s">
        <v>171</v>
      </c>
      <c r="C166" s="65" t="s">
        <v>172</v>
      </c>
      <c r="D166" s="66">
        <v>260</v>
      </c>
      <c r="E166" s="67" t="str">
        <f>IF(C166="","",IFERROR(IF(INDEX(Impostazioni!$B$9:$B$48,MATCH(C166,Impostazioni!$A$9:$A$48,0))="","Tipo?",INDEX(Impostazioni!$B$9:$B$48,MATCH(C166,Impostazioni!$A$9:$A$48,0))),"Categoria?"))</f>
        <v>Spesa fissa</v>
      </c>
      <c r="F166" s="68">
        <f t="shared" si="4"/>
        <v>7</v>
      </c>
      <c r="G166" s="69">
        <f t="shared" si="5"/>
        <v>2026</v>
      </c>
    </row>
    <row r="167" spans="1:7" x14ac:dyDescent="0.25">
      <c r="A167" s="64">
        <v>46214</v>
      </c>
      <c r="B167" s="65" t="s">
        <v>163</v>
      </c>
      <c r="C167" s="65" t="s">
        <v>164</v>
      </c>
      <c r="D167" s="66">
        <v>140.52000000000001</v>
      </c>
      <c r="E167" s="67" t="str">
        <f>IF(C167="","",IFERROR(IF(INDEX(Impostazioni!$B$9:$B$48,MATCH(C167,Impostazioni!$A$9:$A$48,0))="","Tipo?",INDEX(Impostazioni!$B$9:$B$48,MATCH(C167,Impostazioni!$A$9:$A$48,0))),"Categoria?"))</f>
        <v>Spesa variabile</v>
      </c>
      <c r="F167" s="68">
        <f t="shared" si="4"/>
        <v>7</v>
      </c>
      <c r="G167" s="69">
        <f t="shared" si="5"/>
        <v>2026</v>
      </c>
    </row>
    <row r="168" spans="1:7" x14ac:dyDescent="0.25">
      <c r="A168" s="64">
        <v>46216</v>
      </c>
      <c r="B168" s="65" t="s">
        <v>173</v>
      </c>
      <c r="C168" s="65" t="s">
        <v>174</v>
      </c>
      <c r="D168" s="66">
        <v>40.81</v>
      </c>
      <c r="E168" s="67" t="str">
        <f>IF(C168="","",IFERROR(IF(INDEX(Impostazioni!$B$9:$B$48,MATCH(C168,Impostazioni!$A$9:$A$48,0))="","Tipo?",INDEX(Impostazioni!$B$9:$B$48,MATCH(C168,Impostazioni!$A$9:$A$48,0))),"Categoria?"))</f>
        <v>Spesa variabile</v>
      </c>
      <c r="F168" s="68">
        <f t="shared" si="4"/>
        <v>7</v>
      </c>
      <c r="G168" s="69">
        <f t="shared" si="5"/>
        <v>2026</v>
      </c>
    </row>
    <row r="169" spans="1:7" x14ac:dyDescent="0.25">
      <c r="A169" s="64">
        <v>46218</v>
      </c>
      <c r="B169" s="65" t="s">
        <v>175</v>
      </c>
      <c r="C169" s="65" t="s">
        <v>176</v>
      </c>
      <c r="D169" s="66">
        <v>60</v>
      </c>
      <c r="E169" s="67" t="str">
        <f>IF(C169="","",IFERROR(IF(INDEX(Impostazioni!$B$9:$B$48,MATCH(C169,Impostazioni!$A$9:$A$48,0))="","Tipo?",INDEX(Impostazioni!$B$9:$B$48,MATCH(C169,Impostazioni!$A$9:$A$48,0))),"Categoria?"))</f>
        <v>Spesa fissa</v>
      </c>
      <c r="F169" s="68">
        <f t="shared" si="4"/>
        <v>7</v>
      </c>
      <c r="G169" s="69">
        <f t="shared" si="5"/>
        <v>2026</v>
      </c>
    </row>
    <row r="170" spans="1:7" x14ac:dyDescent="0.25">
      <c r="A170" s="64">
        <v>46218</v>
      </c>
      <c r="B170" s="65" t="s">
        <v>210</v>
      </c>
      <c r="C170" s="65" t="s">
        <v>196</v>
      </c>
      <c r="D170" s="66">
        <v>480</v>
      </c>
      <c r="E170" s="67" t="str">
        <f>IF(C170="","",IFERROR(IF(INDEX(Impostazioni!$B$9:$B$48,MATCH(C170,Impostazioni!$A$9:$A$48,0))="","Tipo?",INDEX(Impostazioni!$B$9:$B$48,MATCH(C170,Impostazioni!$A$9:$A$48,0))),"Categoria?"))</f>
        <v>Entrata variabile</v>
      </c>
      <c r="F170" s="68">
        <f t="shared" si="4"/>
        <v>7</v>
      </c>
      <c r="G170" s="69">
        <f t="shared" si="5"/>
        <v>2026</v>
      </c>
    </row>
    <row r="171" spans="1:7" x14ac:dyDescent="0.25">
      <c r="A171" s="64">
        <v>46219</v>
      </c>
      <c r="B171" s="65" t="s">
        <v>177</v>
      </c>
      <c r="C171" s="65" t="s">
        <v>170</v>
      </c>
      <c r="D171" s="66">
        <v>59.57</v>
      </c>
      <c r="E171" s="67" t="str">
        <f>IF(C171="","",IFERROR(IF(INDEX(Impostazioni!$B$9:$B$48,MATCH(C171,Impostazioni!$A$9:$A$48,0))="","Tipo?",INDEX(Impostazioni!$B$9:$B$48,MATCH(C171,Impostazioni!$A$9:$A$48,0))),"Categoria?"))</f>
        <v>Spesa variabile</v>
      </c>
      <c r="F171" s="68">
        <f t="shared" si="4"/>
        <v>7</v>
      </c>
      <c r="G171" s="69">
        <f t="shared" si="5"/>
        <v>2026</v>
      </c>
    </row>
    <row r="172" spans="1:7" x14ac:dyDescent="0.25">
      <c r="A172" s="64">
        <v>46221</v>
      </c>
      <c r="B172" s="65" t="s">
        <v>178</v>
      </c>
      <c r="C172" s="65" t="s">
        <v>179</v>
      </c>
      <c r="D172" s="66">
        <v>152</v>
      </c>
      <c r="E172" s="67" t="str">
        <f>IF(C172="","",IFERROR(IF(INDEX(Impostazioni!$B$9:$B$48,MATCH(C172,Impostazioni!$A$9:$A$48,0))="","Tipo?",INDEX(Impostazioni!$B$9:$B$48,MATCH(C172,Impostazioni!$A$9:$A$48,0))),"Categoria?"))</f>
        <v>Spesa fissa</v>
      </c>
      <c r="F172" s="68">
        <f t="shared" si="4"/>
        <v>7</v>
      </c>
      <c r="G172" s="69">
        <f t="shared" si="5"/>
        <v>2026</v>
      </c>
    </row>
    <row r="173" spans="1:7" x14ac:dyDescent="0.25">
      <c r="A173" s="64">
        <v>46221</v>
      </c>
      <c r="B173" s="65" t="s">
        <v>163</v>
      </c>
      <c r="C173" s="65" t="s">
        <v>164</v>
      </c>
      <c r="D173" s="66">
        <v>144.97</v>
      </c>
      <c r="E173" s="67" t="str">
        <f>IF(C173="","",IFERROR(IF(INDEX(Impostazioni!$B$9:$B$48,MATCH(C173,Impostazioni!$A$9:$A$48,0))="","Tipo?",INDEX(Impostazioni!$B$9:$B$48,MATCH(C173,Impostazioni!$A$9:$A$48,0))),"Categoria?"))</f>
        <v>Spesa variabile</v>
      </c>
      <c r="F173" s="68">
        <f t="shared" si="4"/>
        <v>7</v>
      </c>
      <c r="G173" s="69">
        <f t="shared" si="5"/>
        <v>2026</v>
      </c>
    </row>
    <row r="174" spans="1:7" x14ac:dyDescent="0.25">
      <c r="A174" s="64">
        <v>46223</v>
      </c>
      <c r="B174" s="65" t="s">
        <v>182</v>
      </c>
      <c r="C174" s="65" t="s">
        <v>183</v>
      </c>
      <c r="D174" s="66">
        <v>25</v>
      </c>
      <c r="E174" s="67" t="str">
        <f>IF(C174="","",IFERROR(IF(INDEX(Impostazioni!$B$9:$B$48,MATCH(C174,Impostazioni!$A$9:$A$48,0))="","Tipo?",INDEX(Impostazioni!$B$9:$B$48,MATCH(C174,Impostazioni!$A$9:$A$48,0))),"Categoria?"))</f>
        <v>Spesa fissa</v>
      </c>
      <c r="F174" s="68">
        <f t="shared" si="4"/>
        <v>7</v>
      </c>
      <c r="G174" s="69">
        <f t="shared" si="5"/>
        <v>2026</v>
      </c>
    </row>
    <row r="175" spans="1:7" x14ac:dyDescent="0.25">
      <c r="A175" s="64">
        <v>46224</v>
      </c>
      <c r="B175" s="65" t="s">
        <v>167</v>
      </c>
      <c r="C175" s="65" t="s">
        <v>160</v>
      </c>
      <c r="D175" s="66">
        <v>61.02</v>
      </c>
      <c r="E175" s="67" t="str">
        <f>IF(C175="","",IFERROR(IF(INDEX(Impostazioni!$B$9:$B$48,MATCH(C175,Impostazioni!$A$9:$A$48,0))="","Tipo?",INDEX(Impostazioni!$B$9:$B$48,MATCH(C175,Impostazioni!$A$9:$A$48,0))),"Categoria?"))</f>
        <v>Spesa variabile</v>
      </c>
      <c r="F175" s="68">
        <f t="shared" si="4"/>
        <v>7</v>
      </c>
      <c r="G175" s="69">
        <f t="shared" si="5"/>
        <v>2026</v>
      </c>
    </row>
    <row r="176" spans="1:7" x14ac:dyDescent="0.25">
      <c r="A176" s="64">
        <v>46225</v>
      </c>
      <c r="B176" s="65" t="s">
        <v>184</v>
      </c>
      <c r="C176" s="65" t="s">
        <v>185</v>
      </c>
      <c r="D176" s="66">
        <v>15.36</v>
      </c>
      <c r="E176" s="67" t="str">
        <f>IF(C176="","",IFERROR(IF(INDEX(Impostazioni!$B$9:$B$48,MATCH(C176,Impostazioni!$A$9:$A$48,0))="","Tipo?",INDEX(Impostazioni!$B$9:$B$48,MATCH(C176,Impostazioni!$A$9:$A$48,0))),"Categoria?"))</f>
        <v>Spesa variabile</v>
      </c>
      <c r="F176" s="68">
        <f t="shared" si="4"/>
        <v>7</v>
      </c>
      <c r="G176" s="69">
        <f t="shared" si="5"/>
        <v>2026</v>
      </c>
    </row>
    <row r="177" spans="1:7" x14ac:dyDescent="0.25">
      <c r="A177" s="64">
        <v>46227</v>
      </c>
      <c r="B177" s="65" t="s">
        <v>186</v>
      </c>
      <c r="C177" s="65" t="s">
        <v>174</v>
      </c>
      <c r="D177" s="66">
        <v>57.36</v>
      </c>
      <c r="E177" s="67" t="str">
        <f>IF(C177="","",IFERROR(IF(INDEX(Impostazioni!$B$9:$B$48,MATCH(C177,Impostazioni!$A$9:$A$48,0))="","Tipo?",INDEX(Impostazioni!$B$9:$B$48,MATCH(C177,Impostazioni!$A$9:$A$48,0))),"Categoria?"))</f>
        <v>Spesa variabile</v>
      </c>
      <c r="F177" s="68">
        <f t="shared" si="4"/>
        <v>7</v>
      </c>
      <c r="G177" s="69">
        <f t="shared" si="5"/>
        <v>2026</v>
      </c>
    </row>
    <row r="178" spans="1:7" x14ac:dyDescent="0.25">
      <c r="A178" s="64">
        <v>46228</v>
      </c>
      <c r="B178" s="65" t="s">
        <v>163</v>
      </c>
      <c r="C178" s="65" t="s">
        <v>164</v>
      </c>
      <c r="D178" s="66">
        <v>157.41999999999999</v>
      </c>
      <c r="E178" s="67" t="str">
        <f>IF(C178="","",IFERROR(IF(INDEX(Impostazioni!$B$9:$B$48,MATCH(C178,Impostazioni!$A$9:$A$48,0))="","Tipo?",INDEX(Impostazioni!$B$9:$B$48,MATCH(C178,Impostazioni!$A$9:$A$48,0))),"Categoria?"))</f>
        <v>Spesa variabile</v>
      </c>
      <c r="F178" s="68">
        <f t="shared" si="4"/>
        <v>7</v>
      </c>
      <c r="G178" s="69">
        <f t="shared" si="5"/>
        <v>2026</v>
      </c>
    </row>
    <row r="179" spans="1:7" x14ac:dyDescent="0.25">
      <c r="A179" s="64">
        <v>46229</v>
      </c>
      <c r="B179" s="65" t="s">
        <v>187</v>
      </c>
      <c r="C179" s="65" t="s">
        <v>188</v>
      </c>
      <c r="D179" s="66">
        <v>31.14</v>
      </c>
      <c r="E179" s="67" t="str">
        <f>IF(C179="","",IFERROR(IF(INDEX(Impostazioni!$B$9:$B$48,MATCH(C179,Impostazioni!$A$9:$A$48,0))="","Tipo?",INDEX(Impostazioni!$B$9:$B$48,MATCH(C179,Impostazioni!$A$9:$A$48,0))),"Categoria?"))</f>
        <v>Spesa variabile</v>
      </c>
      <c r="F179" s="68">
        <f t="shared" si="4"/>
        <v>7</v>
      </c>
      <c r="G179" s="69">
        <f t="shared" si="5"/>
        <v>2026</v>
      </c>
    </row>
    <row r="180" spans="1:7" x14ac:dyDescent="0.25">
      <c r="A180" s="64">
        <v>46230</v>
      </c>
      <c r="B180" s="65" t="s">
        <v>211</v>
      </c>
      <c r="C180" s="65" t="s">
        <v>212</v>
      </c>
      <c r="D180" s="66">
        <v>800</v>
      </c>
      <c r="E180" s="67" t="str">
        <f>IF(C180="","",IFERROR(IF(INDEX(Impostazioni!$B$9:$B$48,MATCH(C180,Impostazioni!$A$9:$A$48,0))="","Tipo?",INDEX(Impostazioni!$B$9:$B$48,MATCH(C180,Impostazioni!$A$9:$A$48,0))),"Categoria?"))</f>
        <v>Entrata variabile</v>
      </c>
      <c r="F180" s="68">
        <f t="shared" si="4"/>
        <v>7</v>
      </c>
      <c r="G180" s="69">
        <f t="shared" si="5"/>
        <v>2026</v>
      </c>
    </row>
    <row r="181" spans="1:7" x14ac:dyDescent="0.25">
      <c r="A181" s="64">
        <v>46230</v>
      </c>
      <c r="B181" s="65" t="s">
        <v>189</v>
      </c>
      <c r="C181" s="65" t="s">
        <v>190</v>
      </c>
      <c r="D181" s="66">
        <v>2450</v>
      </c>
      <c r="E181" s="67" t="str">
        <f>IF(C181="","",IFERROR(IF(INDEX(Impostazioni!$B$9:$B$48,MATCH(C181,Impostazioni!$A$9:$A$48,0))="","Tipo?",INDEX(Impostazioni!$B$9:$B$48,MATCH(C181,Impostazioni!$A$9:$A$48,0))),"Categoria?"))</f>
        <v>Entrata fissa</v>
      </c>
      <c r="F181" s="68">
        <f t="shared" si="4"/>
        <v>7</v>
      </c>
      <c r="G181" s="69">
        <f t="shared" si="5"/>
        <v>2026</v>
      </c>
    </row>
    <row r="182" spans="1:7" x14ac:dyDescent="0.25">
      <c r="A182" s="64">
        <v>46230</v>
      </c>
      <c r="B182" s="65" t="s">
        <v>191</v>
      </c>
      <c r="C182" s="65" t="s">
        <v>190</v>
      </c>
      <c r="D182" s="66">
        <v>1650</v>
      </c>
      <c r="E182" s="67" t="str">
        <f>IF(C182="","",IFERROR(IF(INDEX(Impostazioni!$B$9:$B$48,MATCH(C182,Impostazioni!$A$9:$A$48,0))="","Tipo?",INDEX(Impostazioni!$B$9:$B$48,MATCH(C182,Impostazioni!$A$9:$A$48,0))),"Categoria?"))</f>
        <v>Entrata fissa</v>
      </c>
      <c r="F182" s="68">
        <f t="shared" si="4"/>
        <v>7</v>
      </c>
      <c r="G182" s="69">
        <f t="shared" si="5"/>
        <v>2026</v>
      </c>
    </row>
    <row r="183" spans="1:7" x14ac:dyDescent="0.25">
      <c r="A183" s="64">
        <v>46235</v>
      </c>
      <c r="B183" s="65" t="s">
        <v>157</v>
      </c>
      <c r="C183" s="65" t="s">
        <v>158</v>
      </c>
      <c r="D183" s="66">
        <v>820</v>
      </c>
      <c r="E183" s="67" t="str">
        <f>IF(C183="","",IFERROR(IF(INDEX(Impostazioni!$B$9:$B$48,MATCH(C183,Impostazioni!$A$9:$A$48,0))="","Tipo?",INDEX(Impostazioni!$B$9:$B$48,MATCH(C183,Impostazioni!$A$9:$A$48,0))),"Categoria?"))</f>
        <v>Spesa fissa</v>
      </c>
      <c r="F183" s="68">
        <f t="shared" si="4"/>
        <v>8</v>
      </c>
      <c r="G183" s="69">
        <f t="shared" si="5"/>
        <v>2026</v>
      </c>
    </row>
    <row r="184" spans="1:7" x14ac:dyDescent="0.25">
      <c r="A184" s="64">
        <v>46236</v>
      </c>
      <c r="B184" s="65" t="s">
        <v>159</v>
      </c>
      <c r="C184" s="65" t="s">
        <v>160</v>
      </c>
      <c r="D184" s="66">
        <v>35</v>
      </c>
      <c r="E184" s="67" t="str">
        <f>IF(C184="","",IFERROR(IF(INDEX(Impostazioni!$B$9:$B$48,MATCH(C184,Impostazioni!$A$9:$A$48,0))="","Tipo?",INDEX(Impostazioni!$B$9:$B$48,MATCH(C184,Impostazioni!$A$9:$A$48,0))),"Categoria?"))</f>
        <v>Spesa variabile</v>
      </c>
      <c r="F184" s="68">
        <f t="shared" si="4"/>
        <v>8</v>
      </c>
      <c r="G184" s="69">
        <f t="shared" si="5"/>
        <v>2026</v>
      </c>
    </row>
    <row r="185" spans="1:7" x14ac:dyDescent="0.25">
      <c r="A185" s="64">
        <v>46238</v>
      </c>
      <c r="B185" s="65" t="s">
        <v>163</v>
      </c>
      <c r="C185" s="65" t="s">
        <v>164</v>
      </c>
      <c r="D185" s="66">
        <v>145.19999999999999</v>
      </c>
      <c r="E185" s="67" t="str">
        <f>IF(C185="","",IFERROR(IF(INDEX(Impostazioni!$B$9:$B$48,MATCH(C185,Impostazioni!$A$9:$A$48,0))="","Tipo?",INDEX(Impostazioni!$B$9:$B$48,MATCH(C185,Impostazioni!$A$9:$A$48,0))),"Categoria?"))</f>
        <v>Spesa variabile</v>
      </c>
      <c r="F185" s="68">
        <f t="shared" si="4"/>
        <v>8</v>
      </c>
      <c r="G185" s="69">
        <f t="shared" si="5"/>
        <v>2026</v>
      </c>
    </row>
    <row r="186" spans="1:7" x14ac:dyDescent="0.25">
      <c r="A186" s="64">
        <v>46239</v>
      </c>
      <c r="B186" s="65" t="s">
        <v>165</v>
      </c>
      <c r="C186" s="65" t="s">
        <v>166</v>
      </c>
      <c r="D186" s="66">
        <v>55</v>
      </c>
      <c r="E186" s="67" t="str">
        <f>IF(C186="","",IFERROR(IF(INDEX(Impostazioni!$B$9:$B$48,MATCH(C186,Impostazioni!$A$9:$A$48,0))="","Tipo?",INDEX(Impostazioni!$B$9:$B$48,MATCH(C186,Impostazioni!$A$9:$A$48,0))),"Categoria?"))</f>
        <v>Spesa fissa</v>
      </c>
      <c r="F186" s="68">
        <f t="shared" si="4"/>
        <v>8</v>
      </c>
      <c r="G186" s="69">
        <f t="shared" si="5"/>
        <v>2026</v>
      </c>
    </row>
    <row r="187" spans="1:7" x14ac:dyDescent="0.25">
      <c r="A187" s="64">
        <v>46240</v>
      </c>
      <c r="B187" s="65" t="s">
        <v>167</v>
      </c>
      <c r="C187" s="65" t="s">
        <v>160</v>
      </c>
      <c r="D187" s="66">
        <v>76.13</v>
      </c>
      <c r="E187" s="67" t="str">
        <f>IF(C187="","",IFERROR(IF(INDEX(Impostazioni!$B$9:$B$48,MATCH(C187,Impostazioni!$A$9:$A$48,0))="","Tipo?",INDEX(Impostazioni!$B$9:$B$48,MATCH(C187,Impostazioni!$A$9:$A$48,0))),"Categoria?"))</f>
        <v>Spesa variabile</v>
      </c>
      <c r="F187" s="68">
        <f t="shared" si="4"/>
        <v>8</v>
      </c>
      <c r="G187" s="69">
        <f t="shared" si="5"/>
        <v>2026</v>
      </c>
    </row>
    <row r="188" spans="1:7" x14ac:dyDescent="0.25">
      <c r="A188" s="64">
        <v>46242</v>
      </c>
      <c r="B188" s="65" t="s">
        <v>168</v>
      </c>
      <c r="C188" s="65" t="s">
        <v>164</v>
      </c>
      <c r="D188" s="66">
        <v>30.79</v>
      </c>
      <c r="E188" s="67" t="str">
        <f>IF(C188="","",IFERROR(IF(INDEX(Impostazioni!$B$9:$B$48,MATCH(C188,Impostazioni!$A$9:$A$48,0))="","Tipo?",INDEX(Impostazioni!$B$9:$B$48,MATCH(C188,Impostazioni!$A$9:$A$48,0))),"Categoria?"))</f>
        <v>Spesa variabile</v>
      </c>
      <c r="F188" s="68">
        <f t="shared" si="4"/>
        <v>8</v>
      </c>
      <c r="G188" s="69">
        <f t="shared" si="5"/>
        <v>2026</v>
      </c>
    </row>
    <row r="189" spans="1:7" x14ac:dyDescent="0.25">
      <c r="A189" s="64">
        <v>46242</v>
      </c>
      <c r="B189" s="65" t="s">
        <v>213</v>
      </c>
      <c r="C189" s="65" t="s">
        <v>204</v>
      </c>
      <c r="D189" s="66">
        <v>1450</v>
      </c>
      <c r="E189" s="67" t="str">
        <f>IF(C189="","",IFERROR(IF(INDEX(Impostazioni!$B$9:$B$48,MATCH(C189,Impostazioni!$A$9:$A$48,0))="","Tipo?",INDEX(Impostazioni!$B$9:$B$48,MATCH(C189,Impostazioni!$A$9:$A$48,0))),"Categoria?"))</f>
        <v>Spesa variabile</v>
      </c>
      <c r="F189" s="68">
        <f t="shared" si="4"/>
        <v>8</v>
      </c>
      <c r="G189" s="69">
        <f t="shared" si="5"/>
        <v>2026</v>
      </c>
    </row>
    <row r="190" spans="1:7" x14ac:dyDescent="0.25">
      <c r="A190" s="64">
        <v>46243</v>
      </c>
      <c r="B190" s="65" t="s">
        <v>169</v>
      </c>
      <c r="C190" s="65" t="s">
        <v>170</v>
      </c>
      <c r="D190" s="66">
        <v>45</v>
      </c>
      <c r="E190" s="67" t="str">
        <f>IF(C190="","",IFERROR(IF(INDEX(Impostazioni!$B$9:$B$48,MATCH(C190,Impostazioni!$A$9:$A$48,0))="","Tipo?",INDEX(Impostazioni!$B$9:$B$48,MATCH(C190,Impostazioni!$A$9:$A$48,0))),"Categoria?"))</f>
        <v>Spesa variabile</v>
      </c>
      <c r="F190" s="68">
        <f t="shared" si="4"/>
        <v>8</v>
      </c>
      <c r="G190" s="69">
        <f t="shared" si="5"/>
        <v>2026</v>
      </c>
    </row>
    <row r="191" spans="1:7" x14ac:dyDescent="0.25">
      <c r="A191" s="64">
        <v>46244</v>
      </c>
      <c r="B191" s="65" t="s">
        <v>171</v>
      </c>
      <c r="C191" s="65" t="s">
        <v>172</v>
      </c>
      <c r="D191" s="66">
        <v>260</v>
      </c>
      <c r="E191" s="67" t="str">
        <f>IF(C191="","",IFERROR(IF(INDEX(Impostazioni!$B$9:$B$48,MATCH(C191,Impostazioni!$A$9:$A$48,0))="","Tipo?",INDEX(Impostazioni!$B$9:$B$48,MATCH(C191,Impostazioni!$A$9:$A$48,0))),"Categoria?"))</f>
        <v>Spesa fissa</v>
      </c>
      <c r="F191" s="68">
        <f t="shared" si="4"/>
        <v>8</v>
      </c>
      <c r="G191" s="69">
        <f t="shared" si="5"/>
        <v>2026</v>
      </c>
    </row>
    <row r="192" spans="1:7" x14ac:dyDescent="0.25">
      <c r="A192" s="64">
        <v>46245</v>
      </c>
      <c r="B192" s="65" t="s">
        <v>163</v>
      </c>
      <c r="C192" s="65" t="s">
        <v>164</v>
      </c>
      <c r="D192" s="66">
        <v>166.34</v>
      </c>
      <c r="E192" s="67" t="str">
        <f>IF(C192="","",IFERROR(IF(INDEX(Impostazioni!$B$9:$B$48,MATCH(C192,Impostazioni!$A$9:$A$48,0))="","Tipo?",INDEX(Impostazioni!$B$9:$B$48,MATCH(C192,Impostazioni!$A$9:$A$48,0))),"Categoria?"))</f>
        <v>Spesa variabile</v>
      </c>
      <c r="F192" s="68">
        <f t="shared" si="4"/>
        <v>8</v>
      </c>
      <c r="G192" s="69">
        <f t="shared" si="5"/>
        <v>2026</v>
      </c>
    </row>
    <row r="193" spans="1:7" x14ac:dyDescent="0.25">
      <c r="A193" s="64">
        <v>46247</v>
      </c>
      <c r="B193" s="65" t="s">
        <v>173</v>
      </c>
      <c r="C193" s="65" t="s">
        <v>174</v>
      </c>
      <c r="D193" s="66">
        <v>58.74</v>
      </c>
      <c r="E193" s="67" t="str">
        <f>IF(C193="","",IFERROR(IF(INDEX(Impostazioni!$B$9:$B$48,MATCH(C193,Impostazioni!$A$9:$A$48,0))="","Tipo?",INDEX(Impostazioni!$B$9:$B$48,MATCH(C193,Impostazioni!$A$9:$A$48,0))),"Categoria?"))</f>
        <v>Spesa variabile</v>
      </c>
      <c r="F193" s="68">
        <f t="shared" si="4"/>
        <v>8</v>
      </c>
      <c r="G193" s="69">
        <f t="shared" si="5"/>
        <v>2026</v>
      </c>
    </row>
    <row r="194" spans="1:7" x14ac:dyDescent="0.25">
      <c r="A194" s="64">
        <v>46249</v>
      </c>
      <c r="B194" s="65" t="s">
        <v>175</v>
      </c>
      <c r="C194" s="65" t="s">
        <v>176</v>
      </c>
      <c r="D194" s="66">
        <v>60</v>
      </c>
      <c r="E194" s="67" t="str">
        <f>IF(C194="","",IFERROR(IF(INDEX(Impostazioni!$B$9:$B$48,MATCH(C194,Impostazioni!$A$9:$A$48,0))="","Tipo?",INDEX(Impostazioni!$B$9:$B$48,MATCH(C194,Impostazioni!$A$9:$A$48,0))),"Categoria?"))</f>
        <v>Spesa fissa</v>
      </c>
      <c r="F194" s="68">
        <f t="shared" si="4"/>
        <v>8</v>
      </c>
      <c r="G194" s="69">
        <f t="shared" si="5"/>
        <v>2026</v>
      </c>
    </row>
    <row r="195" spans="1:7" x14ac:dyDescent="0.25">
      <c r="A195" s="64">
        <v>46250</v>
      </c>
      <c r="B195" s="65" t="s">
        <v>177</v>
      </c>
      <c r="C195" s="65" t="s">
        <v>170</v>
      </c>
      <c r="D195" s="66">
        <v>43.69</v>
      </c>
      <c r="E195" s="67" t="str">
        <f>IF(C195="","",IFERROR(IF(INDEX(Impostazioni!$B$9:$B$48,MATCH(C195,Impostazioni!$A$9:$A$48,0))="","Tipo?",INDEX(Impostazioni!$B$9:$B$48,MATCH(C195,Impostazioni!$A$9:$A$48,0))),"Categoria?"))</f>
        <v>Spesa variabile</v>
      </c>
      <c r="F195" s="68">
        <f t="shared" si="4"/>
        <v>8</v>
      </c>
      <c r="G195" s="69">
        <f t="shared" si="5"/>
        <v>2026</v>
      </c>
    </row>
    <row r="196" spans="1:7" x14ac:dyDescent="0.25">
      <c r="A196" s="64">
        <v>46252</v>
      </c>
      <c r="B196" s="65" t="s">
        <v>178</v>
      </c>
      <c r="C196" s="65" t="s">
        <v>179</v>
      </c>
      <c r="D196" s="66">
        <v>166</v>
      </c>
      <c r="E196" s="67" t="str">
        <f>IF(C196="","",IFERROR(IF(INDEX(Impostazioni!$B$9:$B$48,MATCH(C196,Impostazioni!$A$9:$A$48,0))="","Tipo?",INDEX(Impostazioni!$B$9:$B$48,MATCH(C196,Impostazioni!$A$9:$A$48,0))),"Categoria?"))</f>
        <v>Spesa fissa</v>
      </c>
      <c r="F196" s="68">
        <f t="shared" si="4"/>
        <v>8</v>
      </c>
      <c r="G196" s="69">
        <f t="shared" si="5"/>
        <v>2026</v>
      </c>
    </row>
    <row r="197" spans="1:7" x14ac:dyDescent="0.25">
      <c r="A197" s="64">
        <v>46252</v>
      </c>
      <c r="B197" s="65" t="s">
        <v>163</v>
      </c>
      <c r="C197" s="65" t="s">
        <v>164</v>
      </c>
      <c r="D197" s="66">
        <v>131.55000000000001</v>
      </c>
      <c r="E197" s="67" t="str">
        <f>IF(C197="","",IFERROR(IF(INDEX(Impostazioni!$B$9:$B$48,MATCH(C197,Impostazioni!$A$9:$A$48,0))="","Tipo?",INDEX(Impostazioni!$B$9:$B$48,MATCH(C197,Impostazioni!$A$9:$A$48,0))),"Categoria?"))</f>
        <v>Spesa variabile</v>
      </c>
      <c r="F197" s="68">
        <f t="shared" ref="F197:F260" si="6">IF(A197="","",IFERROR(MONTH(A197),"Data?"))</f>
        <v>8</v>
      </c>
      <c r="G197" s="69">
        <f t="shared" ref="G197:G260" si="7">IF(A197="","",IFERROR(YEAR(A197),"Data?"))</f>
        <v>2026</v>
      </c>
    </row>
    <row r="198" spans="1:7" x14ac:dyDescent="0.25">
      <c r="A198" s="64">
        <v>46254</v>
      </c>
      <c r="B198" s="65" t="s">
        <v>182</v>
      </c>
      <c r="C198" s="65" t="s">
        <v>183</v>
      </c>
      <c r="D198" s="66">
        <v>25</v>
      </c>
      <c r="E198" s="67" t="str">
        <f>IF(C198="","",IFERROR(IF(INDEX(Impostazioni!$B$9:$B$48,MATCH(C198,Impostazioni!$A$9:$A$48,0))="","Tipo?",INDEX(Impostazioni!$B$9:$B$48,MATCH(C198,Impostazioni!$A$9:$A$48,0))),"Categoria?"))</f>
        <v>Spesa fissa</v>
      </c>
      <c r="F198" s="68">
        <f t="shared" si="6"/>
        <v>8</v>
      </c>
      <c r="G198" s="69">
        <f t="shared" si="7"/>
        <v>2026</v>
      </c>
    </row>
    <row r="199" spans="1:7" x14ac:dyDescent="0.25">
      <c r="A199" s="64">
        <v>46255</v>
      </c>
      <c r="B199" s="65" t="s">
        <v>167</v>
      </c>
      <c r="C199" s="65" t="s">
        <v>160</v>
      </c>
      <c r="D199" s="66">
        <v>72.75</v>
      </c>
      <c r="E199" s="67" t="str">
        <f>IF(C199="","",IFERROR(IF(INDEX(Impostazioni!$B$9:$B$48,MATCH(C199,Impostazioni!$A$9:$A$48,0))="","Tipo?",INDEX(Impostazioni!$B$9:$B$48,MATCH(C199,Impostazioni!$A$9:$A$48,0))),"Categoria?"))</f>
        <v>Spesa variabile</v>
      </c>
      <c r="F199" s="68">
        <f t="shared" si="6"/>
        <v>8</v>
      </c>
      <c r="G199" s="69">
        <f t="shared" si="7"/>
        <v>2026</v>
      </c>
    </row>
    <row r="200" spans="1:7" x14ac:dyDescent="0.25">
      <c r="A200" s="64">
        <v>46256</v>
      </c>
      <c r="B200" s="65" t="s">
        <v>184</v>
      </c>
      <c r="C200" s="65" t="s">
        <v>185</v>
      </c>
      <c r="D200" s="66">
        <v>21.33</v>
      </c>
      <c r="E200" s="67" t="str">
        <f>IF(C200="","",IFERROR(IF(INDEX(Impostazioni!$B$9:$B$48,MATCH(C200,Impostazioni!$A$9:$A$48,0))="","Tipo?",INDEX(Impostazioni!$B$9:$B$48,MATCH(C200,Impostazioni!$A$9:$A$48,0))),"Categoria?"))</f>
        <v>Spesa variabile</v>
      </c>
      <c r="F200" s="68">
        <f t="shared" si="6"/>
        <v>8</v>
      </c>
      <c r="G200" s="69">
        <f t="shared" si="7"/>
        <v>2026</v>
      </c>
    </row>
    <row r="201" spans="1:7" x14ac:dyDescent="0.25">
      <c r="A201" s="64">
        <v>46258</v>
      </c>
      <c r="B201" s="65" t="s">
        <v>186</v>
      </c>
      <c r="C201" s="65" t="s">
        <v>174</v>
      </c>
      <c r="D201" s="66">
        <v>66.14</v>
      </c>
      <c r="E201" s="67" t="str">
        <f>IF(C201="","",IFERROR(IF(INDEX(Impostazioni!$B$9:$B$48,MATCH(C201,Impostazioni!$A$9:$A$48,0))="","Tipo?",INDEX(Impostazioni!$B$9:$B$48,MATCH(C201,Impostazioni!$A$9:$A$48,0))),"Categoria?"))</f>
        <v>Spesa variabile</v>
      </c>
      <c r="F201" s="68">
        <f t="shared" si="6"/>
        <v>8</v>
      </c>
      <c r="G201" s="69">
        <f t="shared" si="7"/>
        <v>2026</v>
      </c>
    </row>
    <row r="202" spans="1:7" x14ac:dyDescent="0.25">
      <c r="A202" s="64">
        <v>46259</v>
      </c>
      <c r="B202" s="65" t="s">
        <v>163</v>
      </c>
      <c r="C202" s="65" t="s">
        <v>164</v>
      </c>
      <c r="D202" s="66">
        <v>147.76</v>
      </c>
      <c r="E202" s="67" t="str">
        <f>IF(C202="","",IFERROR(IF(INDEX(Impostazioni!$B$9:$B$48,MATCH(C202,Impostazioni!$A$9:$A$48,0))="","Tipo?",INDEX(Impostazioni!$B$9:$B$48,MATCH(C202,Impostazioni!$A$9:$A$48,0))),"Categoria?"))</f>
        <v>Spesa variabile</v>
      </c>
      <c r="F202" s="68">
        <f t="shared" si="6"/>
        <v>8</v>
      </c>
      <c r="G202" s="69">
        <f t="shared" si="7"/>
        <v>2026</v>
      </c>
    </row>
    <row r="203" spans="1:7" x14ac:dyDescent="0.25">
      <c r="A203" s="64">
        <v>46260</v>
      </c>
      <c r="B203" s="65" t="s">
        <v>187</v>
      </c>
      <c r="C203" s="65" t="s">
        <v>188</v>
      </c>
      <c r="D203" s="66">
        <v>59.79</v>
      </c>
      <c r="E203" s="67" t="str">
        <f>IF(C203="","",IFERROR(IF(INDEX(Impostazioni!$B$9:$B$48,MATCH(C203,Impostazioni!$A$9:$A$48,0))="","Tipo?",INDEX(Impostazioni!$B$9:$B$48,MATCH(C203,Impostazioni!$A$9:$A$48,0))),"Categoria?"))</f>
        <v>Spesa variabile</v>
      </c>
      <c r="F203" s="68">
        <f t="shared" si="6"/>
        <v>8</v>
      </c>
      <c r="G203" s="69">
        <f t="shared" si="7"/>
        <v>2026</v>
      </c>
    </row>
    <row r="204" spans="1:7" x14ac:dyDescent="0.25">
      <c r="A204" s="64">
        <v>46261</v>
      </c>
      <c r="B204" s="65" t="s">
        <v>189</v>
      </c>
      <c r="C204" s="65" t="s">
        <v>190</v>
      </c>
      <c r="D204" s="66">
        <v>2450</v>
      </c>
      <c r="E204" s="67" t="str">
        <f>IF(C204="","",IFERROR(IF(INDEX(Impostazioni!$B$9:$B$48,MATCH(C204,Impostazioni!$A$9:$A$48,0))="","Tipo?",INDEX(Impostazioni!$B$9:$B$48,MATCH(C204,Impostazioni!$A$9:$A$48,0))),"Categoria?"))</f>
        <v>Entrata fissa</v>
      </c>
      <c r="F204" s="68">
        <f t="shared" si="6"/>
        <v>8</v>
      </c>
      <c r="G204" s="69">
        <f t="shared" si="7"/>
        <v>2026</v>
      </c>
    </row>
    <row r="205" spans="1:7" x14ac:dyDescent="0.25">
      <c r="A205" s="64">
        <v>46261</v>
      </c>
      <c r="B205" s="65" t="s">
        <v>191</v>
      </c>
      <c r="C205" s="65" t="s">
        <v>190</v>
      </c>
      <c r="D205" s="66">
        <v>1650</v>
      </c>
      <c r="E205" s="67" t="str">
        <f>IF(C205="","",IFERROR(IF(INDEX(Impostazioni!$B$9:$B$48,MATCH(C205,Impostazioni!$A$9:$A$48,0))="","Tipo?",INDEX(Impostazioni!$B$9:$B$48,MATCH(C205,Impostazioni!$A$9:$A$48,0))),"Categoria?"))</f>
        <v>Entrata fissa</v>
      </c>
      <c r="F205" s="68">
        <f t="shared" si="6"/>
        <v>8</v>
      </c>
      <c r="G205" s="69">
        <f t="shared" si="7"/>
        <v>2026</v>
      </c>
    </row>
    <row r="206" spans="1:7" x14ac:dyDescent="0.25">
      <c r="A206" s="64">
        <v>46266</v>
      </c>
      <c r="B206" s="65" t="s">
        <v>157</v>
      </c>
      <c r="C206" s="65" t="s">
        <v>158</v>
      </c>
      <c r="D206" s="66">
        <v>820</v>
      </c>
      <c r="E206" s="67" t="str">
        <f>IF(C206="","",IFERROR(IF(INDEX(Impostazioni!$B$9:$B$48,MATCH(C206,Impostazioni!$A$9:$A$48,0))="","Tipo?",INDEX(Impostazioni!$B$9:$B$48,MATCH(C206,Impostazioni!$A$9:$A$48,0))),"Categoria?"))</f>
        <v>Spesa fissa</v>
      </c>
      <c r="F206" s="68">
        <f t="shared" si="6"/>
        <v>9</v>
      </c>
      <c r="G206" s="69">
        <f t="shared" si="7"/>
        <v>2026</v>
      </c>
    </row>
    <row r="207" spans="1:7" x14ac:dyDescent="0.25">
      <c r="A207" s="64">
        <v>46267</v>
      </c>
      <c r="B207" s="65" t="s">
        <v>159</v>
      </c>
      <c r="C207" s="65" t="s">
        <v>160</v>
      </c>
      <c r="D207" s="66">
        <v>35</v>
      </c>
      <c r="E207" s="67" t="str">
        <f>IF(C207="","",IFERROR(IF(INDEX(Impostazioni!$B$9:$B$48,MATCH(C207,Impostazioni!$A$9:$A$48,0))="","Tipo?",INDEX(Impostazioni!$B$9:$B$48,MATCH(C207,Impostazioni!$A$9:$A$48,0))),"Categoria?"))</f>
        <v>Spesa variabile</v>
      </c>
      <c r="F207" s="68">
        <f t="shared" si="6"/>
        <v>9</v>
      </c>
      <c r="G207" s="69">
        <f t="shared" si="7"/>
        <v>2026</v>
      </c>
    </row>
    <row r="208" spans="1:7" x14ac:dyDescent="0.25">
      <c r="A208" s="64">
        <v>46268</v>
      </c>
      <c r="B208" s="65" t="s">
        <v>161</v>
      </c>
      <c r="C208" s="65" t="s">
        <v>162</v>
      </c>
      <c r="D208" s="66">
        <v>230</v>
      </c>
      <c r="E208" s="67" t="str">
        <f>IF(C208="","",IFERROR(IF(INDEX(Impostazioni!$B$9:$B$48,MATCH(C208,Impostazioni!$A$9:$A$48,0))="","Tipo?",INDEX(Impostazioni!$B$9:$B$48,MATCH(C208,Impostazioni!$A$9:$A$48,0))),"Categoria?"))</f>
        <v>Spesa fissa</v>
      </c>
      <c r="F208" s="68">
        <f t="shared" si="6"/>
        <v>9</v>
      </c>
      <c r="G208" s="69">
        <f t="shared" si="7"/>
        <v>2026</v>
      </c>
    </row>
    <row r="209" spans="1:7" x14ac:dyDescent="0.25">
      <c r="A209" s="64">
        <v>46269</v>
      </c>
      <c r="B209" s="65" t="s">
        <v>163</v>
      </c>
      <c r="C209" s="65" t="s">
        <v>164</v>
      </c>
      <c r="D209" s="66">
        <v>170.14</v>
      </c>
      <c r="E209" s="67" t="str">
        <f>IF(C209="","",IFERROR(IF(INDEX(Impostazioni!$B$9:$B$48,MATCH(C209,Impostazioni!$A$9:$A$48,0))="","Tipo?",INDEX(Impostazioni!$B$9:$B$48,MATCH(C209,Impostazioni!$A$9:$A$48,0))),"Categoria?"))</f>
        <v>Spesa variabile</v>
      </c>
      <c r="F209" s="68">
        <f t="shared" si="6"/>
        <v>9</v>
      </c>
      <c r="G209" s="69">
        <f t="shared" si="7"/>
        <v>2026</v>
      </c>
    </row>
    <row r="210" spans="1:7" x14ac:dyDescent="0.25">
      <c r="A210" s="64">
        <v>46270</v>
      </c>
      <c r="B210" s="65" t="s">
        <v>165</v>
      </c>
      <c r="C210" s="65" t="s">
        <v>166</v>
      </c>
      <c r="D210" s="66">
        <v>55</v>
      </c>
      <c r="E210" s="67" t="str">
        <f>IF(C210="","",IFERROR(IF(INDEX(Impostazioni!$B$9:$B$48,MATCH(C210,Impostazioni!$A$9:$A$48,0))="","Tipo?",INDEX(Impostazioni!$B$9:$B$48,MATCH(C210,Impostazioni!$A$9:$A$48,0))),"Categoria?"))</f>
        <v>Spesa fissa</v>
      </c>
      <c r="F210" s="68">
        <f t="shared" si="6"/>
        <v>9</v>
      </c>
      <c r="G210" s="69">
        <f t="shared" si="7"/>
        <v>2026</v>
      </c>
    </row>
    <row r="211" spans="1:7" x14ac:dyDescent="0.25">
      <c r="A211" s="64">
        <v>46271</v>
      </c>
      <c r="B211" s="65" t="s">
        <v>167</v>
      </c>
      <c r="C211" s="65" t="s">
        <v>160</v>
      </c>
      <c r="D211" s="66">
        <v>69.760000000000005</v>
      </c>
      <c r="E211" s="67" t="str">
        <f>IF(C211="","",IFERROR(IF(INDEX(Impostazioni!$B$9:$B$48,MATCH(C211,Impostazioni!$A$9:$A$48,0))="","Tipo?",INDEX(Impostazioni!$B$9:$B$48,MATCH(C211,Impostazioni!$A$9:$A$48,0))),"Categoria?"))</f>
        <v>Spesa variabile</v>
      </c>
      <c r="F211" s="68">
        <f t="shared" si="6"/>
        <v>9</v>
      </c>
      <c r="G211" s="69">
        <f t="shared" si="7"/>
        <v>2026</v>
      </c>
    </row>
    <row r="212" spans="1:7" x14ac:dyDescent="0.25">
      <c r="A212" s="64">
        <v>46272</v>
      </c>
      <c r="B212" s="65" t="s">
        <v>214</v>
      </c>
      <c r="C212" s="65" t="s">
        <v>162</v>
      </c>
      <c r="D212" s="66">
        <v>120</v>
      </c>
      <c r="E212" s="67" t="str">
        <f>IF(C212="","",IFERROR(IF(INDEX(Impostazioni!$B$9:$B$48,MATCH(C212,Impostazioni!$A$9:$A$48,0))="","Tipo?",INDEX(Impostazioni!$B$9:$B$48,MATCH(C212,Impostazioni!$A$9:$A$48,0))),"Categoria?"))</f>
        <v>Spesa fissa</v>
      </c>
      <c r="F212" s="68">
        <f t="shared" si="6"/>
        <v>9</v>
      </c>
      <c r="G212" s="69">
        <f t="shared" si="7"/>
        <v>2026</v>
      </c>
    </row>
    <row r="213" spans="1:7" x14ac:dyDescent="0.25">
      <c r="A213" s="64">
        <v>46273</v>
      </c>
      <c r="B213" s="65" t="s">
        <v>168</v>
      </c>
      <c r="C213" s="65" t="s">
        <v>164</v>
      </c>
      <c r="D213" s="66">
        <v>25.73</v>
      </c>
      <c r="E213" s="67" t="str">
        <f>IF(C213="","",IFERROR(IF(INDEX(Impostazioni!$B$9:$B$48,MATCH(C213,Impostazioni!$A$9:$A$48,0))="","Tipo?",INDEX(Impostazioni!$B$9:$B$48,MATCH(C213,Impostazioni!$A$9:$A$48,0))),"Categoria?"))</f>
        <v>Spesa variabile</v>
      </c>
      <c r="F213" s="68">
        <f t="shared" si="6"/>
        <v>9</v>
      </c>
      <c r="G213" s="69">
        <f t="shared" si="7"/>
        <v>2026</v>
      </c>
    </row>
    <row r="214" spans="1:7" x14ac:dyDescent="0.25">
      <c r="A214" s="64">
        <v>46274</v>
      </c>
      <c r="B214" s="65" t="s">
        <v>169</v>
      </c>
      <c r="C214" s="65" t="s">
        <v>170</v>
      </c>
      <c r="D214" s="66">
        <v>45</v>
      </c>
      <c r="E214" s="67" t="str">
        <f>IF(C214="","",IFERROR(IF(INDEX(Impostazioni!$B$9:$B$48,MATCH(C214,Impostazioni!$A$9:$A$48,0))="","Tipo?",INDEX(Impostazioni!$B$9:$B$48,MATCH(C214,Impostazioni!$A$9:$A$48,0))),"Categoria?"))</f>
        <v>Spesa variabile</v>
      </c>
      <c r="F214" s="68">
        <f t="shared" si="6"/>
        <v>9</v>
      </c>
      <c r="G214" s="69">
        <f t="shared" si="7"/>
        <v>2026</v>
      </c>
    </row>
    <row r="215" spans="1:7" x14ac:dyDescent="0.25">
      <c r="A215" s="64">
        <v>46275</v>
      </c>
      <c r="B215" s="65" t="s">
        <v>171</v>
      </c>
      <c r="C215" s="65" t="s">
        <v>172</v>
      </c>
      <c r="D215" s="66">
        <v>260</v>
      </c>
      <c r="E215" s="67" t="str">
        <f>IF(C215="","",IFERROR(IF(INDEX(Impostazioni!$B$9:$B$48,MATCH(C215,Impostazioni!$A$9:$A$48,0))="","Tipo?",INDEX(Impostazioni!$B$9:$B$48,MATCH(C215,Impostazioni!$A$9:$A$48,0))),"Categoria?"))</f>
        <v>Spesa fissa</v>
      </c>
      <c r="F215" s="68">
        <f t="shared" si="6"/>
        <v>9</v>
      </c>
      <c r="G215" s="69">
        <f t="shared" si="7"/>
        <v>2026</v>
      </c>
    </row>
    <row r="216" spans="1:7" x14ac:dyDescent="0.25">
      <c r="A216" s="64">
        <v>46276</v>
      </c>
      <c r="B216" s="65" t="s">
        <v>163</v>
      </c>
      <c r="C216" s="65" t="s">
        <v>164</v>
      </c>
      <c r="D216" s="66">
        <v>134.63999999999999</v>
      </c>
      <c r="E216" s="67" t="str">
        <f>IF(C216="","",IFERROR(IF(INDEX(Impostazioni!$B$9:$B$48,MATCH(C216,Impostazioni!$A$9:$A$48,0))="","Tipo?",INDEX(Impostazioni!$B$9:$B$48,MATCH(C216,Impostazioni!$A$9:$A$48,0))),"Categoria?"))</f>
        <v>Spesa variabile</v>
      </c>
      <c r="F216" s="68">
        <f t="shared" si="6"/>
        <v>9</v>
      </c>
      <c r="G216" s="69">
        <f t="shared" si="7"/>
        <v>2026</v>
      </c>
    </row>
    <row r="217" spans="1:7" x14ac:dyDescent="0.25">
      <c r="A217" s="64">
        <v>46278</v>
      </c>
      <c r="B217" s="65" t="s">
        <v>173</v>
      </c>
      <c r="C217" s="65" t="s">
        <v>174</v>
      </c>
      <c r="D217" s="66">
        <v>44.31</v>
      </c>
      <c r="E217" s="67" t="str">
        <f>IF(C217="","",IFERROR(IF(INDEX(Impostazioni!$B$9:$B$48,MATCH(C217,Impostazioni!$A$9:$A$48,0))="","Tipo?",INDEX(Impostazioni!$B$9:$B$48,MATCH(C217,Impostazioni!$A$9:$A$48,0))),"Categoria?"))</f>
        <v>Spesa variabile</v>
      </c>
      <c r="F217" s="68">
        <f t="shared" si="6"/>
        <v>9</v>
      </c>
      <c r="G217" s="69">
        <f t="shared" si="7"/>
        <v>2026</v>
      </c>
    </row>
    <row r="218" spans="1:7" x14ac:dyDescent="0.25">
      <c r="A218" s="64">
        <v>46279</v>
      </c>
      <c r="B218" s="65" t="s">
        <v>199</v>
      </c>
      <c r="C218" s="65" t="s">
        <v>200</v>
      </c>
      <c r="D218" s="66">
        <v>204.37</v>
      </c>
      <c r="E218" s="67" t="str">
        <f>IF(C218="","",IFERROR(IF(INDEX(Impostazioni!$B$9:$B$48,MATCH(C218,Impostazioni!$A$9:$A$48,0))="","Tipo?",INDEX(Impostazioni!$B$9:$B$48,MATCH(C218,Impostazioni!$A$9:$A$48,0))),"Categoria?"))</f>
        <v>Spesa variabile</v>
      </c>
      <c r="F218" s="68">
        <f t="shared" si="6"/>
        <v>9</v>
      </c>
      <c r="G218" s="69">
        <f t="shared" si="7"/>
        <v>2026</v>
      </c>
    </row>
    <row r="219" spans="1:7" x14ac:dyDescent="0.25">
      <c r="A219" s="64">
        <v>46280</v>
      </c>
      <c r="B219" s="65" t="s">
        <v>175</v>
      </c>
      <c r="C219" s="65" t="s">
        <v>176</v>
      </c>
      <c r="D219" s="66">
        <v>60</v>
      </c>
      <c r="E219" s="67" t="str">
        <f>IF(C219="","",IFERROR(IF(INDEX(Impostazioni!$B$9:$B$48,MATCH(C219,Impostazioni!$A$9:$A$48,0))="","Tipo?",INDEX(Impostazioni!$B$9:$B$48,MATCH(C219,Impostazioni!$A$9:$A$48,0))),"Categoria?"))</f>
        <v>Spesa fissa</v>
      </c>
      <c r="F219" s="68">
        <f t="shared" si="6"/>
        <v>9</v>
      </c>
      <c r="G219" s="69">
        <f t="shared" si="7"/>
        <v>2026</v>
      </c>
    </row>
    <row r="220" spans="1:7" x14ac:dyDescent="0.25">
      <c r="A220" s="64">
        <v>46281</v>
      </c>
      <c r="B220" s="65" t="s">
        <v>177</v>
      </c>
      <c r="C220" s="65" t="s">
        <v>170</v>
      </c>
      <c r="D220" s="66">
        <v>43.85</v>
      </c>
      <c r="E220" s="67" t="str">
        <f>IF(C220="","",IFERROR(IF(INDEX(Impostazioni!$B$9:$B$48,MATCH(C220,Impostazioni!$A$9:$A$48,0))="","Tipo?",INDEX(Impostazioni!$B$9:$B$48,MATCH(C220,Impostazioni!$A$9:$A$48,0))),"Categoria?"))</f>
        <v>Spesa variabile</v>
      </c>
      <c r="F220" s="68">
        <f t="shared" si="6"/>
        <v>9</v>
      </c>
      <c r="G220" s="69">
        <f t="shared" si="7"/>
        <v>2026</v>
      </c>
    </row>
    <row r="221" spans="1:7" x14ac:dyDescent="0.25">
      <c r="A221" s="64">
        <v>46283</v>
      </c>
      <c r="B221" s="65" t="s">
        <v>178</v>
      </c>
      <c r="C221" s="65" t="s">
        <v>179</v>
      </c>
      <c r="D221" s="66">
        <v>149</v>
      </c>
      <c r="E221" s="67" t="str">
        <f>IF(C221="","",IFERROR(IF(INDEX(Impostazioni!$B$9:$B$48,MATCH(C221,Impostazioni!$A$9:$A$48,0))="","Tipo?",INDEX(Impostazioni!$B$9:$B$48,MATCH(C221,Impostazioni!$A$9:$A$48,0))),"Categoria?"))</f>
        <v>Spesa fissa</v>
      </c>
      <c r="F221" s="68">
        <f t="shared" si="6"/>
        <v>9</v>
      </c>
      <c r="G221" s="69">
        <f t="shared" si="7"/>
        <v>2026</v>
      </c>
    </row>
    <row r="222" spans="1:7" x14ac:dyDescent="0.25">
      <c r="A222" s="64">
        <v>46283</v>
      </c>
      <c r="B222" s="65" t="s">
        <v>163</v>
      </c>
      <c r="C222" s="65" t="s">
        <v>164</v>
      </c>
      <c r="D222" s="66">
        <v>135.75</v>
      </c>
      <c r="E222" s="67" t="str">
        <f>IF(C222="","",IFERROR(IF(INDEX(Impostazioni!$B$9:$B$48,MATCH(C222,Impostazioni!$A$9:$A$48,0))="","Tipo?",INDEX(Impostazioni!$B$9:$B$48,MATCH(C222,Impostazioni!$A$9:$A$48,0))),"Categoria?"))</f>
        <v>Spesa variabile</v>
      </c>
      <c r="F222" s="68">
        <f t="shared" si="6"/>
        <v>9</v>
      </c>
      <c r="G222" s="69">
        <f t="shared" si="7"/>
        <v>2026</v>
      </c>
    </row>
    <row r="223" spans="1:7" x14ac:dyDescent="0.25">
      <c r="A223" s="64">
        <v>46285</v>
      </c>
      <c r="B223" s="65" t="s">
        <v>182</v>
      </c>
      <c r="C223" s="65" t="s">
        <v>183</v>
      </c>
      <c r="D223" s="66">
        <v>25</v>
      </c>
      <c r="E223" s="67" t="str">
        <f>IF(C223="","",IFERROR(IF(INDEX(Impostazioni!$B$9:$B$48,MATCH(C223,Impostazioni!$A$9:$A$48,0))="","Tipo?",INDEX(Impostazioni!$B$9:$B$48,MATCH(C223,Impostazioni!$A$9:$A$48,0))),"Categoria?"))</f>
        <v>Spesa fissa</v>
      </c>
      <c r="F223" s="68">
        <f t="shared" si="6"/>
        <v>9</v>
      </c>
      <c r="G223" s="69">
        <f t="shared" si="7"/>
        <v>2026</v>
      </c>
    </row>
    <row r="224" spans="1:7" x14ac:dyDescent="0.25">
      <c r="A224" s="64">
        <v>46285</v>
      </c>
      <c r="B224" s="65" t="s">
        <v>180</v>
      </c>
      <c r="C224" s="65" t="s">
        <v>181</v>
      </c>
      <c r="D224" s="66">
        <v>50</v>
      </c>
      <c r="E224" s="67" t="str">
        <f>IF(C224="","",IFERROR(IF(INDEX(Impostazioni!$B$9:$B$48,MATCH(C224,Impostazioni!$A$9:$A$48,0))="","Tipo?",INDEX(Impostazioni!$B$9:$B$48,MATCH(C224,Impostazioni!$A$9:$A$48,0))),"Categoria?"))</f>
        <v>Spesa variabile</v>
      </c>
      <c r="F224" s="68">
        <f t="shared" si="6"/>
        <v>9</v>
      </c>
      <c r="G224" s="69">
        <f t="shared" si="7"/>
        <v>2026</v>
      </c>
    </row>
    <row r="225" spans="1:7" x14ac:dyDescent="0.25">
      <c r="A225" s="64">
        <v>46286</v>
      </c>
      <c r="B225" s="65" t="s">
        <v>167</v>
      </c>
      <c r="C225" s="65" t="s">
        <v>160</v>
      </c>
      <c r="D225" s="66">
        <v>68.599999999999994</v>
      </c>
      <c r="E225" s="67" t="str">
        <f>IF(C225="","",IFERROR(IF(INDEX(Impostazioni!$B$9:$B$48,MATCH(C225,Impostazioni!$A$9:$A$48,0))="","Tipo?",INDEX(Impostazioni!$B$9:$B$48,MATCH(C225,Impostazioni!$A$9:$A$48,0))),"Categoria?"))</f>
        <v>Spesa variabile</v>
      </c>
      <c r="F225" s="68">
        <f t="shared" si="6"/>
        <v>9</v>
      </c>
      <c r="G225" s="69">
        <f t="shared" si="7"/>
        <v>2026</v>
      </c>
    </row>
    <row r="226" spans="1:7" x14ac:dyDescent="0.25">
      <c r="A226" s="64">
        <v>46287</v>
      </c>
      <c r="B226" s="65" t="s">
        <v>184</v>
      </c>
      <c r="C226" s="65" t="s">
        <v>185</v>
      </c>
      <c r="D226" s="66">
        <v>21.6</v>
      </c>
      <c r="E226" s="67" t="str">
        <f>IF(C226="","",IFERROR(IF(INDEX(Impostazioni!$B$9:$B$48,MATCH(C226,Impostazioni!$A$9:$A$48,0))="","Tipo?",INDEX(Impostazioni!$B$9:$B$48,MATCH(C226,Impostazioni!$A$9:$A$48,0))),"Categoria?"))</f>
        <v>Spesa variabile</v>
      </c>
      <c r="F226" s="68">
        <f t="shared" si="6"/>
        <v>9</v>
      </c>
      <c r="G226" s="69">
        <f t="shared" si="7"/>
        <v>2026</v>
      </c>
    </row>
    <row r="227" spans="1:7" x14ac:dyDescent="0.25">
      <c r="A227" s="64">
        <v>46289</v>
      </c>
      <c r="B227" s="65" t="s">
        <v>186</v>
      </c>
      <c r="C227" s="65" t="s">
        <v>174</v>
      </c>
      <c r="D227" s="66">
        <v>55.16</v>
      </c>
      <c r="E227" s="67" t="str">
        <f>IF(C227="","",IFERROR(IF(INDEX(Impostazioni!$B$9:$B$48,MATCH(C227,Impostazioni!$A$9:$A$48,0))="","Tipo?",INDEX(Impostazioni!$B$9:$B$48,MATCH(C227,Impostazioni!$A$9:$A$48,0))),"Categoria?"))</f>
        <v>Spesa variabile</v>
      </c>
      <c r="F227" s="68">
        <f t="shared" si="6"/>
        <v>9</v>
      </c>
      <c r="G227" s="69">
        <f t="shared" si="7"/>
        <v>2026</v>
      </c>
    </row>
    <row r="228" spans="1:7" x14ac:dyDescent="0.25">
      <c r="A228" s="64">
        <v>46290</v>
      </c>
      <c r="B228" s="65" t="s">
        <v>163</v>
      </c>
      <c r="C228" s="65" t="s">
        <v>164</v>
      </c>
      <c r="D228" s="66">
        <v>138.21</v>
      </c>
      <c r="E228" s="67" t="str">
        <f>IF(C228="","",IFERROR(IF(INDEX(Impostazioni!$B$9:$B$48,MATCH(C228,Impostazioni!$A$9:$A$48,0))="","Tipo?",INDEX(Impostazioni!$B$9:$B$48,MATCH(C228,Impostazioni!$A$9:$A$48,0))),"Categoria?"))</f>
        <v>Spesa variabile</v>
      </c>
      <c r="F228" s="68">
        <f t="shared" si="6"/>
        <v>9</v>
      </c>
      <c r="G228" s="69">
        <f t="shared" si="7"/>
        <v>2026</v>
      </c>
    </row>
    <row r="229" spans="1:7" x14ac:dyDescent="0.25">
      <c r="A229" s="64">
        <v>46291</v>
      </c>
      <c r="B229" s="65" t="s">
        <v>187</v>
      </c>
      <c r="C229" s="65" t="s">
        <v>188</v>
      </c>
      <c r="D229" s="66">
        <v>45.49</v>
      </c>
      <c r="E229" s="67" t="str">
        <f>IF(C229="","",IFERROR(IF(INDEX(Impostazioni!$B$9:$B$48,MATCH(C229,Impostazioni!$A$9:$A$48,0))="","Tipo?",INDEX(Impostazioni!$B$9:$B$48,MATCH(C229,Impostazioni!$A$9:$A$48,0))),"Categoria?"))</f>
        <v>Spesa variabile</v>
      </c>
      <c r="F229" s="68">
        <f t="shared" si="6"/>
        <v>9</v>
      </c>
      <c r="G229" s="69">
        <f t="shared" si="7"/>
        <v>2026</v>
      </c>
    </row>
    <row r="230" spans="1:7" x14ac:dyDescent="0.25">
      <c r="A230" s="64">
        <v>46292</v>
      </c>
      <c r="B230" s="65" t="s">
        <v>201</v>
      </c>
      <c r="C230" s="65" t="s">
        <v>202</v>
      </c>
      <c r="D230" s="66">
        <v>400</v>
      </c>
      <c r="E230" s="67" t="str">
        <f>IF(C230="","",IFERROR(IF(INDEX(Impostazioni!$B$9:$B$48,MATCH(C230,Impostazioni!$A$9:$A$48,0))="","Tipo?",INDEX(Impostazioni!$B$9:$B$48,MATCH(C230,Impostazioni!$A$9:$A$48,0))),"Categoria?"))</f>
        <v>Entrata variabile</v>
      </c>
      <c r="F230" s="68">
        <f t="shared" si="6"/>
        <v>9</v>
      </c>
      <c r="G230" s="69">
        <f t="shared" si="7"/>
        <v>2026</v>
      </c>
    </row>
    <row r="231" spans="1:7" x14ac:dyDescent="0.25">
      <c r="A231" s="64">
        <v>46292</v>
      </c>
      <c r="B231" s="65" t="s">
        <v>189</v>
      </c>
      <c r="C231" s="65" t="s">
        <v>190</v>
      </c>
      <c r="D231" s="66">
        <v>2450</v>
      </c>
      <c r="E231" s="67" t="str">
        <f>IF(C231="","",IFERROR(IF(INDEX(Impostazioni!$B$9:$B$48,MATCH(C231,Impostazioni!$A$9:$A$48,0))="","Tipo?",INDEX(Impostazioni!$B$9:$B$48,MATCH(C231,Impostazioni!$A$9:$A$48,0))),"Categoria?"))</f>
        <v>Entrata fissa</v>
      </c>
      <c r="F231" s="68">
        <f t="shared" si="6"/>
        <v>9</v>
      </c>
      <c r="G231" s="69">
        <f t="shared" si="7"/>
        <v>2026</v>
      </c>
    </row>
    <row r="232" spans="1:7" x14ac:dyDescent="0.25">
      <c r="A232" s="64">
        <v>46292</v>
      </c>
      <c r="B232" s="65" t="s">
        <v>191</v>
      </c>
      <c r="C232" s="65" t="s">
        <v>190</v>
      </c>
      <c r="D232" s="66">
        <v>1650</v>
      </c>
      <c r="E232" s="67" t="str">
        <f>IF(C232="","",IFERROR(IF(INDEX(Impostazioni!$B$9:$B$48,MATCH(C232,Impostazioni!$A$9:$A$48,0))="","Tipo?",INDEX(Impostazioni!$B$9:$B$48,MATCH(C232,Impostazioni!$A$9:$A$48,0))),"Categoria?"))</f>
        <v>Entrata fissa</v>
      </c>
      <c r="F232" s="68">
        <f t="shared" si="6"/>
        <v>9</v>
      </c>
      <c r="G232" s="69">
        <f t="shared" si="7"/>
        <v>2026</v>
      </c>
    </row>
    <row r="233" spans="1:7" x14ac:dyDescent="0.25">
      <c r="A233" s="64">
        <v>46295</v>
      </c>
      <c r="B233" s="65" t="s">
        <v>192</v>
      </c>
      <c r="C233" s="65" t="s">
        <v>179</v>
      </c>
      <c r="D233" s="66">
        <v>62</v>
      </c>
      <c r="E233" s="67" t="str">
        <f>IF(C233="","",IFERROR(IF(INDEX(Impostazioni!$B$9:$B$48,MATCH(C233,Impostazioni!$A$9:$A$48,0))="","Tipo?",INDEX(Impostazioni!$B$9:$B$48,MATCH(C233,Impostazioni!$A$9:$A$48,0))),"Categoria?"))</f>
        <v>Spesa fissa</v>
      </c>
      <c r="F233" s="68">
        <f t="shared" si="6"/>
        <v>9</v>
      </c>
      <c r="G233" s="69">
        <f t="shared" si="7"/>
        <v>2026</v>
      </c>
    </row>
    <row r="234" spans="1:7" x14ac:dyDescent="0.25">
      <c r="A234" s="64">
        <v>46296</v>
      </c>
      <c r="B234" s="65" t="s">
        <v>157</v>
      </c>
      <c r="C234" s="65" t="s">
        <v>158</v>
      </c>
      <c r="D234" s="66">
        <v>820</v>
      </c>
      <c r="E234" s="67" t="str">
        <f>IF(C234="","",IFERROR(IF(INDEX(Impostazioni!$B$9:$B$48,MATCH(C234,Impostazioni!$A$9:$A$48,0))="","Tipo?",INDEX(Impostazioni!$B$9:$B$48,MATCH(C234,Impostazioni!$A$9:$A$48,0))),"Categoria?"))</f>
        <v>Spesa fissa</v>
      </c>
      <c r="F234" s="68">
        <f t="shared" si="6"/>
        <v>10</v>
      </c>
      <c r="G234" s="69">
        <f t="shared" si="7"/>
        <v>2026</v>
      </c>
    </row>
    <row r="235" spans="1:7" x14ac:dyDescent="0.25">
      <c r="A235" s="64">
        <v>46297</v>
      </c>
      <c r="B235" s="65" t="s">
        <v>159</v>
      </c>
      <c r="C235" s="65" t="s">
        <v>160</v>
      </c>
      <c r="D235" s="66">
        <v>35</v>
      </c>
      <c r="E235" s="67" t="str">
        <f>IF(C235="","",IFERROR(IF(INDEX(Impostazioni!$B$9:$B$48,MATCH(C235,Impostazioni!$A$9:$A$48,0))="","Tipo?",INDEX(Impostazioni!$B$9:$B$48,MATCH(C235,Impostazioni!$A$9:$A$48,0))),"Categoria?"))</f>
        <v>Spesa variabile</v>
      </c>
      <c r="F235" s="68">
        <f t="shared" si="6"/>
        <v>10</v>
      </c>
      <c r="G235" s="69">
        <f t="shared" si="7"/>
        <v>2026</v>
      </c>
    </row>
    <row r="236" spans="1:7" x14ac:dyDescent="0.25">
      <c r="A236" s="64">
        <v>46298</v>
      </c>
      <c r="B236" s="65" t="s">
        <v>161</v>
      </c>
      <c r="C236" s="65" t="s">
        <v>162</v>
      </c>
      <c r="D236" s="66">
        <v>230</v>
      </c>
      <c r="E236" s="67" t="str">
        <f>IF(C236="","",IFERROR(IF(INDEX(Impostazioni!$B$9:$B$48,MATCH(C236,Impostazioni!$A$9:$A$48,0))="","Tipo?",INDEX(Impostazioni!$B$9:$B$48,MATCH(C236,Impostazioni!$A$9:$A$48,0))),"Categoria?"))</f>
        <v>Spesa fissa</v>
      </c>
      <c r="F236" s="68">
        <f t="shared" si="6"/>
        <v>10</v>
      </c>
      <c r="G236" s="69">
        <f t="shared" si="7"/>
        <v>2026</v>
      </c>
    </row>
    <row r="237" spans="1:7" x14ac:dyDescent="0.25">
      <c r="A237" s="64">
        <v>46299</v>
      </c>
      <c r="B237" s="65" t="s">
        <v>163</v>
      </c>
      <c r="C237" s="65" t="s">
        <v>164</v>
      </c>
      <c r="D237" s="66">
        <v>158.38</v>
      </c>
      <c r="E237" s="67" t="str">
        <f>IF(C237="","",IFERROR(IF(INDEX(Impostazioni!$B$9:$B$48,MATCH(C237,Impostazioni!$A$9:$A$48,0))="","Tipo?",INDEX(Impostazioni!$B$9:$B$48,MATCH(C237,Impostazioni!$A$9:$A$48,0))),"Categoria?"))</f>
        <v>Spesa variabile</v>
      </c>
      <c r="F237" s="68">
        <f t="shared" si="6"/>
        <v>10</v>
      </c>
      <c r="G237" s="69">
        <f t="shared" si="7"/>
        <v>2026</v>
      </c>
    </row>
    <row r="238" spans="1:7" x14ac:dyDescent="0.25">
      <c r="A238" s="64">
        <v>46300</v>
      </c>
      <c r="B238" s="65" t="s">
        <v>165</v>
      </c>
      <c r="C238" s="65" t="s">
        <v>166</v>
      </c>
      <c r="D238" s="66">
        <v>55</v>
      </c>
      <c r="E238" s="67" t="str">
        <f>IF(C238="","",IFERROR(IF(INDEX(Impostazioni!$B$9:$B$48,MATCH(C238,Impostazioni!$A$9:$A$48,0))="","Tipo?",INDEX(Impostazioni!$B$9:$B$48,MATCH(C238,Impostazioni!$A$9:$A$48,0))),"Categoria?"))</f>
        <v>Spesa fissa</v>
      </c>
      <c r="F238" s="68">
        <f t="shared" si="6"/>
        <v>10</v>
      </c>
      <c r="G238" s="69">
        <f t="shared" si="7"/>
        <v>2026</v>
      </c>
    </row>
    <row r="239" spans="1:7" x14ac:dyDescent="0.25">
      <c r="A239" s="64">
        <v>46301</v>
      </c>
      <c r="B239" s="65" t="s">
        <v>167</v>
      </c>
      <c r="C239" s="65" t="s">
        <v>160</v>
      </c>
      <c r="D239" s="66">
        <v>76.39</v>
      </c>
      <c r="E239" s="67" t="str">
        <f>IF(C239="","",IFERROR(IF(INDEX(Impostazioni!$B$9:$B$48,MATCH(C239,Impostazioni!$A$9:$A$48,0))="","Tipo?",INDEX(Impostazioni!$B$9:$B$48,MATCH(C239,Impostazioni!$A$9:$A$48,0))),"Categoria?"))</f>
        <v>Spesa variabile</v>
      </c>
      <c r="F239" s="68">
        <f t="shared" si="6"/>
        <v>10</v>
      </c>
      <c r="G239" s="69">
        <f t="shared" si="7"/>
        <v>2026</v>
      </c>
    </row>
    <row r="240" spans="1:7" x14ac:dyDescent="0.25">
      <c r="A240" s="64">
        <v>46303</v>
      </c>
      <c r="B240" s="65" t="s">
        <v>168</v>
      </c>
      <c r="C240" s="65" t="s">
        <v>164</v>
      </c>
      <c r="D240" s="66">
        <v>22.86</v>
      </c>
      <c r="E240" s="67" t="str">
        <f>IF(C240="","",IFERROR(IF(INDEX(Impostazioni!$B$9:$B$48,MATCH(C240,Impostazioni!$A$9:$A$48,0))="","Tipo?",INDEX(Impostazioni!$B$9:$B$48,MATCH(C240,Impostazioni!$A$9:$A$48,0))),"Categoria?"))</f>
        <v>Spesa variabile</v>
      </c>
      <c r="F240" s="68">
        <f t="shared" si="6"/>
        <v>10</v>
      </c>
      <c r="G240" s="69">
        <f t="shared" si="7"/>
        <v>2026</v>
      </c>
    </row>
    <row r="241" spans="1:7" x14ac:dyDescent="0.25">
      <c r="A241" s="64">
        <v>46304</v>
      </c>
      <c r="B241" s="65" t="s">
        <v>215</v>
      </c>
      <c r="C241" s="65" t="s">
        <v>185</v>
      </c>
      <c r="D241" s="66">
        <v>180</v>
      </c>
      <c r="E241" s="67" t="str">
        <f>IF(C241="","",IFERROR(IF(INDEX(Impostazioni!$B$9:$B$48,MATCH(C241,Impostazioni!$A$9:$A$48,0))="","Tipo?",INDEX(Impostazioni!$B$9:$B$48,MATCH(C241,Impostazioni!$A$9:$A$48,0))),"Categoria?"))</f>
        <v>Spesa variabile</v>
      </c>
      <c r="F241" s="68">
        <f t="shared" si="6"/>
        <v>10</v>
      </c>
      <c r="G241" s="69">
        <f t="shared" si="7"/>
        <v>2026</v>
      </c>
    </row>
    <row r="242" spans="1:7" x14ac:dyDescent="0.25">
      <c r="A242" s="64">
        <v>46304</v>
      </c>
      <c r="B242" s="65" t="s">
        <v>169</v>
      </c>
      <c r="C242" s="65" t="s">
        <v>170</v>
      </c>
      <c r="D242" s="66">
        <v>45</v>
      </c>
      <c r="E242" s="67" t="str">
        <f>IF(C242="","",IFERROR(IF(INDEX(Impostazioni!$B$9:$B$48,MATCH(C242,Impostazioni!$A$9:$A$48,0))="","Tipo?",INDEX(Impostazioni!$B$9:$B$48,MATCH(C242,Impostazioni!$A$9:$A$48,0))),"Categoria?"))</f>
        <v>Spesa variabile</v>
      </c>
      <c r="F242" s="68">
        <f t="shared" si="6"/>
        <v>10</v>
      </c>
      <c r="G242" s="69">
        <f t="shared" si="7"/>
        <v>2026</v>
      </c>
    </row>
    <row r="243" spans="1:7" x14ac:dyDescent="0.25">
      <c r="A243" s="64">
        <v>46305</v>
      </c>
      <c r="B243" s="65" t="s">
        <v>171</v>
      </c>
      <c r="C243" s="65" t="s">
        <v>172</v>
      </c>
      <c r="D243" s="66">
        <v>260</v>
      </c>
      <c r="E243" s="67" t="str">
        <f>IF(C243="","",IFERROR(IF(INDEX(Impostazioni!$B$9:$B$48,MATCH(C243,Impostazioni!$A$9:$A$48,0))="","Tipo?",INDEX(Impostazioni!$B$9:$B$48,MATCH(C243,Impostazioni!$A$9:$A$48,0))),"Categoria?"))</f>
        <v>Spesa fissa</v>
      </c>
      <c r="F243" s="68">
        <f t="shared" si="6"/>
        <v>10</v>
      </c>
      <c r="G243" s="69">
        <f t="shared" si="7"/>
        <v>2026</v>
      </c>
    </row>
    <row r="244" spans="1:7" x14ac:dyDescent="0.25">
      <c r="A244" s="64">
        <v>46306</v>
      </c>
      <c r="B244" s="65" t="s">
        <v>163</v>
      </c>
      <c r="C244" s="65" t="s">
        <v>164</v>
      </c>
      <c r="D244" s="66">
        <v>150.68</v>
      </c>
      <c r="E244" s="67" t="str">
        <f>IF(C244="","",IFERROR(IF(INDEX(Impostazioni!$B$9:$B$48,MATCH(C244,Impostazioni!$A$9:$A$48,0))="","Tipo?",INDEX(Impostazioni!$B$9:$B$48,MATCH(C244,Impostazioni!$A$9:$A$48,0))),"Categoria?"))</f>
        <v>Spesa variabile</v>
      </c>
      <c r="F244" s="68">
        <f t="shared" si="6"/>
        <v>10</v>
      </c>
      <c r="G244" s="69">
        <f t="shared" si="7"/>
        <v>2026</v>
      </c>
    </row>
    <row r="245" spans="1:7" x14ac:dyDescent="0.25">
      <c r="A245" s="64">
        <v>46308</v>
      </c>
      <c r="B245" s="65" t="s">
        <v>173</v>
      </c>
      <c r="C245" s="65" t="s">
        <v>174</v>
      </c>
      <c r="D245" s="66">
        <v>58.99</v>
      </c>
      <c r="E245" s="67" t="str">
        <f>IF(C245="","",IFERROR(IF(INDEX(Impostazioni!$B$9:$B$48,MATCH(C245,Impostazioni!$A$9:$A$48,0))="","Tipo?",INDEX(Impostazioni!$B$9:$B$48,MATCH(C245,Impostazioni!$A$9:$A$48,0))),"Categoria?"))</f>
        <v>Spesa variabile</v>
      </c>
      <c r="F245" s="68">
        <f t="shared" si="6"/>
        <v>10</v>
      </c>
      <c r="G245" s="69">
        <f t="shared" si="7"/>
        <v>2026</v>
      </c>
    </row>
    <row r="246" spans="1:7" x14ac:dyDescent="0.25">
      <c r="A246" s="64">
        <v>46310</v>
      </c>
      <c r="B246" s="65" t="s">
        <v>175</v>
      </c>
      <c r="C246" s="65" t="s">
        <v>176</v>
      </c>
      <c r="D246" s="66">
        <v>60</v>
      </c>
      <c r="E246" s="67" t="str">
        <f>IF(C246="","",IFERROR(IF(INDEX(Impostazioni!$B$9:$B$48,MATCH(C246,Impostazioni!$A$9:$A$48,0))="","Tipo?",INDEX(Impostazioni!$B$9:$B$48,MATCH(C246,Impostazioni!$A$9:$A$48,0))),"Categoria?"))</f>
        <v>Spesa fissa</v>
      </c>
      <c r="F246" s="68">
        <f t="shared" si="6"/>
        <v>10</v>
      </c>
      <c r="G246" s="69">
        <f t="shared" si="7"/>
        <v>2026</v>
      </c>
    </row>
    <row r="247" spans="1:7" x14ac:dyDescent="0.25">
      <c r="A247" s="64">
        <v>46311</v>
      </c>
      <c r="B247" s="65" t="s">
        <v>177</v>
      </c>
      <c r="C247" s="65" t="s">
        <v>170</v>
      </c>
      <c r="D247" s="66">
        <v>42.66</v>
      </c>
      <c r="E247" s="67" t="str">
        <f>IF(C247="","",IFERROR(IF(INDEX(Impostazioni!$B$9:$B$48,MATCH(C247,Impostazioni!$A$9:$A$48,0))="","Tipo?",INDEX(Impostazioni!$B$9:$B$48,MATCH(C247,Impostazioni!$A$9:$A$48,0))),"Categoria?"))</f>
        <v>Spesa variabile</v>
      </c>
      <c r="F247" s="68">
        <f t="shared" si="6"/>
        <v>10</v>
      </c>
      <c r="G247" s="69">
        <f t="shared" si="7"/>
        <v>2026</v>
      </c>
    </row>
    <row r="248" spans="1:7" x14ac:dyDescent="0.25">
      <c r="A248" s="64">
        <v>46313</v>
      </c>
      <c r="B248" s="65" t="s">
        <v>178</v>
      </c>
      <c r="C248" s="65" t="s">
        <v>179</v>
      </c>
      <c r="D248" s="66">
        <v>171</v>
      </c>
      <c r="E248" s="67" t="str">
        <f>IF(C248="","",IFERROR(IF(INDEX(Impostazioni!$B$9:$B$48,MATCH(C248,Impostazioni!$A$9:$A$48,0))="","Tipo?",INDEX(Impostazioni!$B$9:$B$48,MATCH(C248,Impostazioni!$A$9:$A$48,0))),"Categoria?"))</f>
        <v>Spesa fissa</v>
      </c>
      <c r="F248" s="68">
        <f t="shared" si="6"/>
        <v>10</v>
      </c>
      <c r="G248" s="69">
        <f t="shared" si="7"/>
        <v>2026</v>
      </c>
    </row>
    <row r="249" spans="1:7" x14ac:dyDescent="0.25">
      <c r="A249" s="64">
        <v>46313</v>
      </c>
      <c r="B249" s="65" t="s">
        <v>216</v>
      </c>
      <c r="C249" s="65" t="s">
        <v>194</v>
      </c>
      <c r="D249" s="66">
        <v>90</v>
      </c>
      <c r="E249" s="67" t="str">
        <f>IF(C249="","",IFERROR(IF(INDEX(Impostazioni!$B$9:$B$48,MATCH(C249,Impostazioni!$A$9:$A$48,0))="","Tipo?",INDEX(Impostazioni!$B$9:$B$48,MATCH(C249,Impostazioni!$A$9:$A$48,0))),"Categoria?"))</f>
        <v>Spesa variabile</v>
      </c>
      <c r="F249" s="68">
        <f t="shared" si="6"/>
        <v>10</v>
      </c>
      <c r="G249" s="69">
        <f t="shared" si="7"/>
        <v>2026</v>
      </c>
    </row>
    <row r="250" spans="1:7" x14ac:dyDescent="0.25">
      <c r="A250" s="64">
        <v>46313</v>
      </c>
      <c r="B250" s="65" t="s">
        <v>163</v>
      </c>
      <c r="C250" s="65" t="s">
        <v>164</v>
      </c>
      <c r="D250" s="66">
        <v>155.16999999999999</v>
      </c>
      <c r="E250" s="67" t="str">
        <f>IF(C250="","",IFERROR(IF(INDEX(Impostazioni!$B$9:$B$48,MATCH(C250,Impostazioni!$A$9:$A$48,0))="","Tipo?",INDEX(Impostazioni!$B$9:$B$48,MATCH(C250,Impostazioni!$A$9:$A$48,0))),"Categoria?"))</f>
        <v>Spesa variabile</v>
      </c>
      <c r="F250" s="68">
        <f t="shared" si="6"/>
        <v>10</v>
      </c>
      <c r="G250" s="69">
        <f t="shared" si="7"/>
        <v>2026</v>
      </c>
    </row>
    <row r="251" spans="1:7" x14ac:dyDescent="0.25">
      <c r="A251" s="64">
        <v>46315</v>
      </c>
      <c r="B251" s="65" t="s">
        <v>182</v>
      </c>
      <c r="C251" s="65" t="s">
        <v>183</v>
      </c>
      <c r="D251" s="66">
        <v>25</v>
      </c>
      <c r="E251" s="67" t="str">
        <f>IF(C251="","",IFERROR(IF(INDEX(Impostazioni!$B$9:$B$48,MATCH(C251,Impostazioni!$A$9:$A$48,0))="","Tipo?",INDEX(Impostazioni!$B$9:$B$48,MATCH(C251,Impostazioni!$A$9:$A$48,0))),"Categoria?"))</f>
        <v>Spesa fissa</v>
      </c>
      <c r="F251" s="68">
        <f t="shared" si="6"/>
        <v>10</v>
      </c>
      <c r="G251" s="69">
        <f t="shared" si="7"/>
        <v>2026</v>
      </c>
    </row>
    <row r="252" spans="1:7" x14ac:dyDescent="0.25">
      <c r="A252" s="64">
        <v>46316</v>
      </c>
      <c r="B252" s="65" t="s">
        <v>167</v>
      </c>
      <c r="C252" s="65" t="s">
        <v>160</v>
      </c>
      <c r="D252" s="66">
        <v>72.040000000000006</v>
      </c>
      <c r="E252" s="67" t="str">
        <f>IF(C252="","",IFERROR(IF(INDEX(Impostazioni!$B$9:$B$48,MATCH(C252,Impostazioni!$A$9:$A$48,0))="","Tipo?",INDEX(Impostazioni!$B$9:$B$48,MATCH(C252,Impostazioni!$A$9:$A$48,0))),"Categoria?"))</f>
        <v>Spesa variabile</v>
      </c>
      <c r="F252" s="68">
        <f t="shared" si="6"/>
        <v>10</v>
      </c>
      <c r="G252" s="69">
        <f t="shared" si="7"/>
        <v>2026</v>
      </c>
    </row>
    <row r="253" spans="1:7" x14ac:dyDescent="0.25">
      <c r="A253" s="64">
        <v>46317</v>
      </c>
      <c r="B253" s="65" t="s">
        <v>184</v>
      </c>
      <c r="C253" s="65" t="s">
        <v>185</v>
      </c>
      <c r="D253" s="66">
        <v>22.37</v>
      </c>
      <c r="E253" s="67" t="str">
        <f>IF(C253="","",IFERROR(IF(INDEX(Impostazioni!$B$9:$B$48,MATCH(C253,Impostazioni!$A$9:$A$48,0))="","Tipo?",INDEX(Impostazioni!$B$9:$B$48,MATCH(C253,Impostazioni!$A$9:$A$48,0))),"Categoria?"))</f>
        <v>Spesa variabile</v>
      </c>
      <c r="F253" s="68">
        <f t="shared" si="6"/>
        <v>10</v>
      </c>
      <c r="G253" s="69">
        <f t="shared" si="7"/>
        <v>2026</v>
      </c>
    </row>
    <row r="254" spans="1:7" x14ac:dyDescent="0.25">
      <c r="A254" s="64">
        <v>46319</v>
      </c>
      <c r="B254" s="65" t="s">
        <v>186</v>
      </c>
      <c r="C254" s="65" t="s">
        <v>174</v>
      </c>
      <c r="D254" s="66">
        <v>86.91</v>
      </c>
      <c r="E254" s="67" t="str">
        <f>IF(C254="","",IFERROR(IF(INDEX(Impostazioni!$B$9:$B$48,MATCH(C254,Impostazioni!$A$9:$A$48,0))="","Tipo?",INDEX(Impostazioni!$B$9:$B$48,MATCH(C254,Impostazioni!$A$9:$A$48,0))),"Categoria?"))</f>
        <v>Spesa variabile</v>
      </c>
      <c r="F254" s="68">
        <f t="shared" si="6"/>
        <v>10</v>
      </c>
      <c r="G254" s="69">
        <f t="shared" si="7"/>
        <v>2026</v>
      </c>
    </row>
    <row r="255" spans="1:7" x14ac:dyDescent="0.25">
      <c r="A255" s="64">
        <v>46320</v>
      </c>
      <c r="B255" s="65" t="s">
        <v>163</v>
      </c>
      <c r="C255" s="65" t="s">
        <v>164</v>
      </c>
      <c r="D255" s="66">
        <v>157.75</v>
      </c>
      <c r="E255" s="67" t="str">
        <f>IF(C255="","",IFERROR(IF(INDEX(Impostazioni!$B$9:$B$48,MATCH(C255,Impostazioni!$A$9:$A$48,0))="","Tipo?",INDEX(Impostazioni!$B$9:$B$48,MATCH(C255,Impostazioni!$A$9:$A$48,0))),"Categoria?"))</f>
        <v>Spesa variabile</v>
      </c>
      <c r="F255" s="68">
        <f t="shared" si="6"/>
        <v>10</v>
      </c>
      <c r="G255" s="69">
        <f t="shared" si="7"/>
        <v>2026</v>
      </c>
    </row>
    <row r="256" spans="1:7" x14ac:dyDescent="0.25">
      <c r="A256" s="64">
        <v>46321</v>
      </c>
      <c r="B256" s="65" t="s">
        <v>187</v>
      </c>
      <c r="C256" s="65" t="s">
        <v>188</v>
      </c>
      <c r="D256" s="66">
        <v>24.66</v>
      </c>
      <c r="E256" s="67" t="str">
        <f>IF(C256="","",IFERROR(IF(INDEX(Impostazioni!$B$9:$B$48,MATCH(C256,Impostazioni!$A$9:$A$48,0))="","Tipo?",INDEX(Impostazioni!$B$9:$B$48,MATCH(C256,Impostazioni!$A$9:$A$48,0))),"Categoria?"))</f>
        <v>Spesa variabile</v>
      </c>
      <c r="F256" s="68">
        <f t="shared" si="6"/>
        <v>10</v>
      </c>
      <c r="G256" s="69">
        <f t="shared" si="7"/>
        <v>2026</v>
      </c>
    </row>
    <row r="257" spans="1:7" x14ac:dyDescent="0.25">
      <c r="A257" s="64">
        <v>46322</v>
      </c>
      <c r="B257" s="65" t="s">
        <v>189</v>
      </c>
      <c r="C257" s="65" t="s">
        <v>190</v>
      </c>
      <c r="D257" s="66">
        <v>2450</v>
      </c>
      <c r="E257" s="67" t="str">
        <f>IF(C257="","",IFERROR(IF(INDEX(Impostazioni!$B$9:$B$48,MATCH(C257,Impostazioni!$A$9:$A$48,0))="","Tipo?",INDEX(Impostazioni!$B$9:$B$48,MATCH(C257,Impostazioni!$A$9:$A$48,0))),"Categoria?"))</f>
        <v>Entrata fissa</v>
      </c>
      <c r="F257" s="68">
        <f t="shared" si="6"/>
        <v>10</v>
      </c>
      <c r="G257" s="69">
        <f t="shared" si="7"/>
        <v>2026</v>
      </c>
    </row>
    <row r="258" spans="1:7" x14ac:dyDescent="0.25">
      <c r="A258" s="64">
        <v>46322</v>
      </c>
      <c r="B258" s="65" t="s">
        <v>191</v>
      </c>
      <c r="C258" s="65" t="s">
        <v>190</v>
      </c>
      <c r="D258" s="66">
        <v>1650</v>
      </c>
      <c r="E258" s="67" t="str">
        <f>IF(C258="","",IFERROR(IF(INDEX(Impostazioni!$B$9:$B$48,MATCH(C258,Impostazioni!$A$9:$A$48,0))="","Tipo?",INDEX(Impostazioni!$B$9:$B$48,MATCH(C258,Impostazioni!$A$9:$A$48,0))),"Categoria?"))</f>
        <v>Entrata fissa</v>
      </c>
      <c r="F258" s="68">
        <f t="shared" si="6"/>
        <v>10</v>
      </c>
      <c r="G258" s="69">
        <f t="shared" si="7"/>
        <v>2026</v>
      </c>
    </row>
    <row r="259" spans="1:7" x14ac:dyDescent="0.25">
      <c r="A259" s="64">
        <v>46323</v>
      </c>
      <c r="B259" s="65" t="s">
        <v>205</v>
      </c>
      <c r="C259" s="65" t="s">
        <v>179</v>
      </c>
      <c r="D259" s="66">
        <v>118</v>
      </c>
      <c r="E259" s="67" t="str">
        <f>IF(C259="","",IFERROR(IF(INDEX(Impostazioni!$B$9:$B$48,MATCH(C259,Impostazioni!$A$9:$A$48,0))="","Tipo?",INDEX(Impostazioni!$B$9:$B$48,MATCH(C259,Impostazioni!$A$9:$A$48,0))),"Categoria?"))</f>
        <v>Spesa fissa</v>
      </c>
      <c r="F259" s="68">
        <f t="shared" si="6"/>
        <v>10</v>
      </c>
      <c r="G259" s="69">
        <f t="shared" si="7"/>
        <v>2026</v>
      </c>
    </row>
    <row r="260" spans="1:7" x14ac:dyDescent="0.25">
      <c r="A260" s="64">
        <v>46327</v>
      </c>
      <c r="B260" s="65" t="s">
        <v>157</v>
      </c>
      <c r="C260" s="65" t="s">
        <v>158</v>
      </c>
      <c r="D260" s="66">
        <v>820</v>
      </c>
      <c r="E260" s="67" t="str">
        <f>IF(C260="","",IFERROR(IF(INDEX(Impostazioni!$B$9:$B$48,MATCH(C260,Impostazioni!$A$9:$A$48,0))="","Tipo?",INDEX(Impostazioni!$B$9:$B$48,MATCH(C260,Impostazioni!$A$9:$A$48,0))),"Categoria?"))</f>
        <v>Spesa fissa</v>
      </c>
      <c r="F260" s="68">
        <f t="shared" si="6"/>
        <v>11</v>
      </c>
      <c r="G260" s="69">
        <f t="shared" si="7"/>
        <v>2026</v>
      </c>
    </row>
    <row r="261" spans="1:7" x14ac:dyDescent="0.25">
      <c r="A261" s="64">
        <v>46328</v>
      </c>
      <c r="B261" s="65" t="s">
        <v>159</v>
      </c>
      <c r="C261" s="65" t="s">
        <v>160</v>
      </c>
      <c r="D261" s="66">
        <v>35</v>
      </c>
      <c r="E261" s="67" t="str">
        <f>IF(C261="","",IFERROR(IF(INDEX(Impostazioni!$B$9:$B$48,MATCH(C261,Impostazioni!$A$9:$A$48,0))="","Tipo?",INDEX(Impostazioni!$B$9:$B$48,MATCH(C261,Impostazioni!$A$9:$A$48,0))),"Categoria?"))</f>
        <v>Spesa variabile</v>
      </c>
      <c r="F261" s="68">
        <f t="shared" ref="F261:F324" si="8">IF(A261="","",IFERROR(MONTH(A261),"Data?"))</f>
        <v>11</v>
      </c>
      <c r="G261" s="69">
        <f t="shared" ref="G261:G324" si="9">IF(A261="","",IFERROR(YEAR(A261),"Data?"))</f>
        <v>2026</v>
      </c>
    </row>
    <row r="262" spans="1:7" x14ac:dyDescent="0.25">
      <c r="A262" s="64">
        <v>46329</v>
      </c>
      <c r="B262" s="65" t="s">
        <v>161</v>
      </c>
      <c r="C262" s="65" t="s">
        <v>162</v>
      </c>
      <c r="D262" s="66">
        <v>230</v>
      </c>
      <c r="E262" s="67" t="str">
        <f>IF(C262="","",IFERROR(IF(INDEX(Impostazioni!$B$9:$B$48,MATCH(C262,Impostazioni!$A$9:$A$48,0))="","Tipo?",INDEX(Impostazioni!$B$9:$B$48,MATCH(C262,Impostazioni!$A$9:$A$48,0))),"Categoria?"))</f>
        <v>Spesa fissa</v>
      </c>
      <c r="F262" s="68">
        <f t="shared" si="8"/>
        <v>11</v>
      </c>
      <c r="G262" s="69">
        <f t="shared" si="9"/>
        <v>2026</v>
      </c>
    </row>
    <row r="263" spans="1:7" x14ac:dyDescent="0.25">
      <c r="A263" s="64">
        <v>46330</v>
      </c>
      <c r="B263" s="65" t="s">
        <v>163</v>
      </c>
      <c r="C263" s="65" t="s">
        <v>164</v>
      </c>
      <c r="D263" s="66">
        <v>155.91</v>
      </c>
      <c r="E263" s="67" t="str">
        <f>IF(C263="","",IFERROR(IF(INDEX(Impostazioni!$B$9:$B$48,MATCH(C263,Impostazioni!$A$9:$A$48,0))="","Tipo?",INDEX(Impostazioni!$B$9:$B$48,MATCH(C263,Impostazioni!$A$9:$A$48,0))),"Categoria?"))</f>
        <v>Spesa variabile</v>
      </c>
      <c r="F263" s="68">
        <f t="shared" si="8"/>
        <v>11</v>
      </c>
      <c r="G263" s="69">
        <f t="shared" si="9"/>
        <v>2026</v>
      </c>
    </row>
    <row r="264" spans="1:7" x14ac:dyDescent="0.25">
      <c r="A264" s="64">
        <v>46331</v>
      </c>
      <c r="B264" s="65" t="s">
        <v>165</v>
      </c>
      <c r="C264" s="65" t="s">
        <v>166</v>
      </c>
      <c r="D264" s="66">
        <v>55</v>
      </c>
      <c r="E264" s="67" t="str">
        <f>IF(C264="","",IFERROR(IF(INDEX(Impostazioni!$B$9:$B$48,MATCH(C264,Impostazioni!$A$9:$A$48,0))="","Tipo?",INDEX(Impostazioni!$B$9:$B$48,MATCH(C264,Impostazioni!$A$9:$A$48,0))),"Categoria?"))</f>
        <v>Spesa fissa</v>
      </c>
      <c r="F264" s="68">
        <f t="shared" si="8"/>
        <v>11</v>
      </c>
      <c r="G264" s="69">
        <f t="shared" si="9"/>
        <v>2026</v>
      </c>
    </row>
    <row r="265" spans="1:7" x14ac:dyDescent="0.25">
      <c r="A265" s="64">
        <v>46332</v>
      </c>
      <c r="B265" s="65" t="s">
        <v>167</v>
      </c>
      <c r="C265" s="65" t="s">
        <v>160</v>
      </c>
      <c r="D265" s="66">
        <v>67.44</v>
      </c>
      <c r="E265" s="67" t="str">
        <f>IF(C265="","",IFERROR(IF(INDEX(Impostazioni!$B$9:$B$48,MATCH(C265,Impostazioni!$A$9:$A$48,0))="","Tipo?",INDEX(Impostazioni!$B$9:$B$48,MATCH(C265,Impostazioni!$A$9:$A$48,0))),"Categoria?"))</f>
        <v>Spesa variabile</v>
      </c>
      <c r="F265" s="68">
        <f t="shared" si="8"/>
        <v>11</v>
      </c>
      <c r="G265" s="69">
        <f t="shared" si="9"/>
        <v>2026</v>
      </c>
    </row>
    <row r="266" spans="1:7" x14ac:dyDescent="0.25">
      <c r="A266" s="64">
        <v>46334</v>
      </c>
      <c r="B266" s="65" t="s">
        <v>168</v>
      </c>
      <c r="C266" s="65" t="s">
        <v>164</v>
      </c>
      <c r="D266" s="66">
        <v>24.6</v>
      </c>
      <c r="E266" s="67" t="str">
        <f>IF(C266="","",IFERROR(IF(INDEX(Impostazioni!$B$9:$B$48,MATCH(C266,Impostazioni!$A$9:$A$48,0))="","Tipo?",INDEX(Impostazioni!$B$9:$B$48,MATCH(C266,Impostazioni!$A$9:$A$48,0))),"Categoria?"))</f>
        <v>Spesa variabile</v>
      </c>
      <c r="F266" s="68">
        <f t="shared" si="8"/>
        <v>11</v>
      </c>
      <c r="G266" s="69">
        <f t="shared" si="9"/>
        <v>2026</v>
      </c>
    </row>
    <row r="267" spans="1:7" x14ac:dyDescent="0.25">
      <c r="A267" s="64">
        <v>46335</v>
      </c>
      <c r="B267" s="65" t="s">
        <v>169</v>
      </c>
      <c r="C267" s="65" t="s">
        <v>170</v>
      </c>
      <c r="D267" s="66">
        <v>45</v>
      </c>
      <c r="E267" s="67" t="str">
        <f>IF(C267="","",IFERROR(IF(INDEX(Impostazioni!$B$9:$B$48,MATCH(C267,Impostazioni!$A$9:$A$48,0))="","Tipo?",INDEX(Impostazioni!$B$9:$B$48,MATCH(C267,Impostazioni!$A$9:$A$48,0))),"Categoria?"))</f>
        <v>Spesa variabile</v>
      </c>
      <c r="F267" s="68">
        <f t="shared" si="8"/>
        <v>11</v>
      </c>
      <c r="G267" s="69">
        <f t="shared" si="9"/>
        <v>2026</v>
      </c>
    </row>
    <row r="268" spans="1:7" x14ac:dyDescent="0.25">
      <c r="A268" s="64">
        <v>46336</v>
      </c>
      <c r="B268" s="65" t="s">
        <v>171</v>
      </c>
      <c r="C268" s="65" t="s">
        <v>172</v>
      </c>
      <c r="D268" s="66">
        <v>260</v>
      </c>
      <c r="E268" s="67" t="str">
        <f>IF(C268="","",IFERROR(IF(INDEX(Impostazioni!$B$9:$B$48,MATCH(C268,Impostazioni!$A$9:$A$48,0))="","Tipo?",INDEX(Impostazioni!$B$9:$B$48,MATCH(C268,Impostazioni!$A$9:$A$48,0))),"Categoria?"))</f>
        <v>Spesa fissa</v>
      </c>
      <c r="F268" s="68">
        <f t="shared" si="8"/>
        <v>11</v>
      </c>
      <c r="G268" s="69">
        <f t="shared" si="9"/>
        <v>2026</v>
      </c>
    </row>
    <row r="269" spans="1:7" x14ac:dyDescent="0.25">
      <c r="A269" s="64">
        <v>46337</v>
      </c>
      <c r="B269" s="65" t="s">
        <v>163</v>
      </c>
      <c r="C269" s="65" t="s">
        <v>164</v>
      </c>
      <c r="D269" s="66">
        <v>130.74</v>
      </c>
      <c r="E269" s="67" t="str">
        <f>IF(C269="","",IFERROR(IF(INDEX(Impostazioni!$B$9:$B$48,MATCH(C269,Impostazioni!$A$9:$A$48,0))="","Tipo?",INDEX(Impostazioni!$B$9:$B$48,MATCH(C269,Impostazioni!$A$9:$A$48,0))),"Categoria?"))</f>
        <v>Spesa variabile</v>
      </c>
      <c r="F269" s="68">
        <f t="shared" si="8"/>
        <v>11</v>
      </c>
      <c r="G269" s="69">
        <f t="shared" si="9"/>
        <v>2026</v>
      </c>
    </row>
    <row r="270" spans="1:7" x14ac:dyDescent="0.25">
      <c r="A270" s="64">
        <v>46339</v>
      </c>
      <c r="B270" s="65" t="s">
        <v>173</v>
      </c>
      <c r="C270" s="65" t="s">
        <v>174</v>
      </c>
      <c r="D270" s="66">
        <v>38.01</v>
      </c>
      <c r="E270" s="67" t="str">
        <f>IF(C270="","",IFERROR(IF(INDEX(Impostazioni!$B$9:$B$48,MATCH(C270,Impostazioni!$A$9:$A$48,0))="","Tipo?",INDEX(Impostazioni!$B$9:$B$48,MATCH(C270,Impostazioni!$A$9:$A$48,0))),"Categoria?"))</f>
        <v>Spesa variabile</v>
      </c>
      <c r="F270" s="68">
        <f t="shared" si="8"/>
        <v>11</v>
      </c>
      <c r="G270" s="69">
        <f t="shared" si="9"/>
        <v>2026</v>
      </c>
    </row>
    <row r="271" spans="1:7" x14ac:dyDescent="0.25">
      <c r="A271" s="64">
        <v>46340</v>
      </c>
      <c r="B271" s="65" t="s">
        <v>199</v>
      </c>
      <c r="C271" s="65" t="s">
        <v>200</v>
      </c>
      <c r="D271" s="66">
        <v>194.92</v>
      </c>
      <c r="E271" s="67" t="str">
        <f>IF(C271="","",IFERROR(IF(INDEX(Impostazioni!$B$9:$B$48,MATCH(C271,Impostazioni!$A$9:$A$48,0))="","Tipo?",INDEX(Impostazioni!$B$9:$B$48,MATCH(C271,Impostazioni!$A$9:$A$48,0))),"Categoria?"))</f>
        <v>Spesa variabile</v>
      </c>
      <c r="F271" s="68">
        <f t="shared" si="8"/>
        <v>11</v>
      </c>
      <c r="G271" s="69">
        <f t="shared" si="9"/>
        <v>2026</v>
      </c>
    </row>
    <row r="272" spans="1:7" x14ac:dyDescent="0.25">
      <c r="A272" s="64">
        <v>46341</v>
      </c>
      <c r="B272" s="65" t="s">
        <v>175</v>
      </c>
      <c r="C272" s="65" t="s">
        <v>176</v>
      </c>
      <c r="D272" s="66">
        <v>60</v>
      </c>
      <c r="E272" s="67" t="str">
        <f>IF(C272="","",IFERROR(IF(INDEX(Impostazioni!$B$9:$B$48,MATCH(C272,Impostazioni!$A$9:$A$48,0))="","Tipo?",INDEX(Impostazioni!$B$9:$B$48,MATCH(C272,Impostazioni!$A$9:$A$48,0))),"Categoria?"))</f>
        <v>Spesa fissa</v>
      </c>
      <c r="F272" s="68">
        <f t="shared" si="8"/>
        <v>11</v>
      </c>
      <c r="G272" s="69">
        <f t="shared" si="9"/>
        <v>2026</v>
      </c>
    </row>
    <row r="273" spans="1:7" x14ac:dyDescent="0.25">
      <c r="A273" s="64">
        <v>46342</v>
      </c>
      <c r="B273" s="65" t="s">
        <v>177</v>
      </c>
      <c r="C273" s="65" t="s">
        <v>170</v>
      </c>
      <c r="D273" s="66">
        <v>29.57</v>
      </c>
      <c r="E273" s="67" t="str">
        <f>IF(C273="","",IFERROR(IF(INDEX(Impostazioni!$B$9:$B$48,MATCH(C273,Impostazioni!$A$9:$A$48,0))="","Tipo?",INDEX(Impostazioni!$B$9:$B$48,MATCH(C273,Impostazioni!$A$9:$A$48,0))),"Categoria?"))</f>
        <v>Spesa variabile</v>
      </c>
      <c r="F273" s="68">
        <f t="shared" si="8"/>
        <v>11</v>
      </c>
      <c r="G273" s="69">
        <f t="shared" si="9"/>
        <v>2026</v>
      </c>
    </row>
    <row r="274" spans="1:7" x14ac:dyDescent="0.25">
      <c r="A274" s="64">
        <v>46344</v>
      </c>
      <c r="B274" s="65" t="s">
        <v>178</v>
      </c>
      <c r="C274" s="65" t="s">
        <v>179</v>
      </c>
      <c r="D274" s="66">
        <v>209</v>
      </c>
      <c r="E274" s="67" t="str">
        <f>IF(C274="","",IFERROR(IF(INDEX(Impostazioni!$B$9:$B$48,MATCH(C274,Impostazioni!$A$9:$A$48,0))="","Tipo?",INDEX(Impostazioni!$B$9:$B$48,MATCH(C274,Impostazioni!$A$9:$A$48,0))),"Categoria?"))</f>
        <v>Spesa fissa</v>
      </c>
      <c r="F274" s="68">
        <f t="shared" si="8"/>
        <v>11</v>
      </c>
      <c r="G274" s="69">
        <f t="shared" si="9"/>
        <v>2026</v>
      </c>
    </row>
    <row r="275" spans="1:7" x14ac:dyDescent="0.25">
      <c r="A275" s="64">
        <v>46344</v>
      </c>
      <c r="B275" s="65" t="s">
        <v>163</v>
      </c>
      <c r="C275" s="65" t="s">
        <v>164</v>
      </c>
      <c r="D275" s="66">
        <v>130.96</v>
      </c>
      <c r="E275" s="67" t="str">
        <f>IF(C275="","",IFERROR(IF(INDEX(Impostazioni!$B$9:$B$48,MATCH(C275,Impostazioni!$A$9:$A$48,0))="","Tipo?",INDEX(Impostazioni!$B$9:$B$48,MATCH(C275,Impostazioni!$A$9:$A$48,0))),"Categoria?"))</f>
        <v>Spesa variabile</v>
      </c>
      <c r="F275" s="68">
        <f t="shared" si="8"/>
        <v>11</v>
      </c>
      <c r="G275" s="69">
        <f t="shared" si="9"/>
        <v>2026</v>
      </c>
    </row>
    <row r="276" spans="1:7" x14ac:dyDescent="0.25">
      <c r="A276" s="64">
        <v>46346</v>
      </c>
      <c r="B276" s="65" t="s">
        <v>182</v>
      </c>
      <c r="C276" s="65" t="s">
        <v>183</v>
      </c>
      <c r="D276" s="66">
        <v>25</v>
      </c>
      <c r="E276" s="67" t="str">
        <f>IF(C276="","",IFERROR(IF(INDEX(Impostazioni!$B$9:$B$48,MATCH(C276,Impostazioni!$A$9:$A$48,0))="","Tipo?",INDEX(Impostazioni!$B$9:$B$48,MATCH(C276,Impostazioni!$A$9:$A$48,0))),"Categoria?"))</f>
        <v>Spesa fissa</v>
      </c>
      <c r="F276" s="68">
        <f t="shared" si="8"/>
        <v>11</v>
      </c>
      <c r="G276" s="69">
        <f t="shared" si="9"/>
        <v>2026</v>
      </c>
    </row>
    <row r="277" spans="1:7" x14ac:dyDescent="0.25">
      <c r="A277" s="64">
        <v>46347</v>
      </c>
      <c r="B277" s="65" t="s">
        <v>167</v>
      </c>
      <c r="C277" s="65" t="s">
        <v>160</v>
      </c>
      <c r="D277" s="66">
        <v>58.95</v>
      </c>
      <c r="E277" s="67" t="str">
        <f>IF(C277="","",IFERROR(IF(INDEX(Impostazioni!$B$9:$B$48,MATCH(C277,Impostazioni!$A$9:$A$48,0))="","Tipo?",INDEX(Impostazioni!$B$9:$B$48,MATCH(C277,Impostazioni!$A$9:$A$48,0))),"Categoria?"))</f>
        <v>Spesa variabile</v>
      </c>
      <c r="F277" s="68">
        <f t="shared" si="8"/>
        <v>11</v>
      </c>
      <c r="G277" s="69">
        <f t="shared" si="9"/>
        <v>2026</v>
      </c>
    </row>
    <row r="278" spans="1:7" x14ac:dyDescent="0.25">
      <c r="A278" s="64">
        <v>46348</v>
      </c>
      <c r="B278" s="65" t="s">
        <v>184</v>
      </c>
      <c r="C278" s="65" t="s">
        <v>185</v>
      </c>
      <c r="D278" s="66">
        <v>21.45</v>
      </c>
      <c r="E278" s="67" t="str">
        <f>IF(C278="","",IFERROR(IF(INDEX(Impostazioni!$B$9:$B$48,MATCH(C278,Impostazioni!$A$9:$A$48,0))="","Tipo?",INDEX(Impostazioni!$B$9:$B$48,MATCH(C278,Impostazioni!$A$9:$A$48,0))),"Categoria?"))</f>
        <v>Spesa variabile</v>
      </c>
      <c r="F278" s="68">
        <f t="shared" si="8"/>
        <v>11</v>
      </c>
      <c r="G278" s="69">
        <f t="shared" si="9"/>
        <v>2026</v>
      </c>
    </row>
    <row r="279" spans="1:7" x14ac:dyDescent="0.25">
      <c r="A279" s="64">
        <v>46350</v>
      </c>
      <c r="B279" s="65" t="s">
        <v>186</v>
      </c>
      <c r="C279" s="65" t="s">
        <v>174</v>
      </c>
      <c r="D279" s="66">
        <v>61.05</v>
      </c>
      <c r="E279" s="67" t="str">
        <f>IF(C279="","",IFERROR(IF(INDEX(Impostazioni!$B$9:$B$48,MATCH(C279,Impostazioni!$A$9:$A$48,0))="","Tipo?",INDEX(Impostazioni!$B$9:$B$48,MATCH(C279,Impostazioni!$A$9:$A$48,0))),"Categoria?"))</f>
        <v>Spesa variabile</v>
      </c>
      <c r="F279" s="68">
        <f t="shared" si="8"/>
        <v>11</v>
      </c>
      <c r="G279" s="69">
        <f t="shared" si="9"/>
        <v>2026</v>
      </c>
    </row>
    <row r="280" spans="1:7" x14ac:dyDescent="0.25">
      <c r="A280" s="64">
        <v>46351</v>
      </c>
      <c r="B280" s="65" t="s">
        <v>209</v>
      </c>
      <c r="C280" s="65" t="s">
        <v>202</v>
      </c>
      <c r="D280" s="66">
        <v>300</v>
      </c>
      <c r="E280" s="67" t="str">
        <f>IF(C280="","",IFERROR(IF(INDEX(Impostazioni!$B$9:$B$48,MATCH(C280,Impostazioni!$A$9:$A$48,0))="","Tipo?",INDEX(Impostazioni!$B$9:$B$48,MATCH(C280,Impostazioni!$A$9:$A$48,0))),"Categoria?"))</f>
        <v>Entrata variabile</v>
      </c>
      <c r="F280" s="68">
        <f t="shared" si="8"/>
        <v>11</v>
      </c>
      <c r="G280" s="69">
        <f t="shared" si="9"/>
        <v>2026</v>
      </c>
    </row>
    <row r="281" spans="1:7" x14ac:dyDescent="0.25">
      <c r="A281" s="64">
        <v>46351</v>
      </c>
      <c r="B281" s="65" t="s">
        <v>163</v>
      </c>
      <c r="C281" s="65" t="s">
        <v>164</v>
      </c>
      <c r="D281" s="66">
        <v>137.19</v>
      </c>
      <c r="E281" s="67" t="str">
        <f>IF(C281="","",IFERROR(IF(INDEX(Impostazioni!$B$9:$B$48,MATCH(C281,Impostazioni!$A$9:$A$48,0))="","Tipo?",INDEX(Impostazioni!$B$9:$B$48,MATCH(C281,Impostazioni!$A$9:$A$48,0))),"Categoria?"))</f>
        <v>Spesa variabile</v>
      </c>
      <c r="F281" s="68">
        <f t="shared" si="8"/>
        <v>11</v>
      </c>
      <c r="G281" s="69">
        <f t="shared" si="9"/>
        <v>2026</v>
      </c>
    </row>
    <row r="282" spans="1:7" x14ac:dyDescent="0.25">
      <c r="A282" s="64">
        <v>46352</v>
      </c>
      <c r="B282" s="65" t="s">
        <v>187</v>
      </c>
      <c r="C282" s="65" t="s">
        <v>188</v>
      </c>
      <c r="D282" s="66">
        <v>21.15</v>
      </c>
      <c r="E282" s="67" t="str">
        <f>IF(C282="","",IFERROR(IF(INDEX(Impostazioni!$B$9:$B$48,MATCH(C282,Impostazioni!$A$9:$A$48,0))="","Tipo?",INDEX(Impostazioni!$B$9:$B$48,MATCH(C282,Impostazioni!$A$9:$A$48,0))),"Categoria?"))</f>
        <v>Spesa variabile</v>
      </c>
      <c r="F282" s="68">
        <f t="shared" si="8"/>
        <v>11</v>
      </c>
      <c r="G282" s="69">
        <f t="shared" si="9"/>
        <v>2026</v>
      </c>
    </row>
    <row r="283" spans="1:7" x14ac:dyDescent="0.25">
      <c r="A283" s="64">
        <v>46353</v>
      </c>
      <c r="B283" s="65" t="s">
        <v>189</v>
      </c>
      <c r="C283" s="65" t="s">
        <v>190</v>
      </c>
      <c r="D283" s="66">
        <v>2450</v>
      </c>
      <c r="E283" s="67" t="str">
        <f>IF(C283="","",IFERROR(IF(INDEX(Impostazioni!$B$9:$B$48,MATCH(C283,Impostazioni!$A$9:$A$48,0))="","Tipo?",INDEX(Impostazioni!$B$9:$B$48,MATCH(C283,Impostazioni!$A$9:$A$48,0))),"Categoria?"))</f>
        <v>Entrata fissa</v>
      </c>
      <c r="F283" s="68">
        <f t="shared" si="8"/>
        <v>11</v>
      </c>
      <c r="G283" s="69">
        <f t="shared" si="9"/>
        <v>2026</v>
      </c>
    </row>
    <row r="284" spans="1:7" x14ac:dyDescent="0.25">
      <c r="A284" s="64">
        <v>46353</v>
      </c>
      <c r="B284" s="65" t="s">
        <v>191</v>
      </c>
      <c r="C284" s="65" t="s">
        <v>190</v>
      </c>
      <c r="D284" s="66">
        <v>1650</v>
      </c>
      <c r="E284" s="67" t="str">
        <f>IF(C284="","",IFERROR(IF(INDEX(Impostazioni!$B$9:$B$48,MATCH(C284,Impostazioni!$A$9:$A$48,0))="","Tipo?",INDEX(Impostazioni!$B$9:$B$48,MATCH(C284,Impostazioni!$A$9:$A$48,0))),"Categoria?"))</f>
        <v>Entrata fissa</v>
      </c>
      <c r="F284" s="68">
        <f t="shared" si="8"/>
        <v>11</v>
      </c>
      <c r="G284" s="69">
        <f t="shared" si="9"/>
        <v>2026</v>
      </c>
    </row>
    <row r="285" spans="1:7" x14ac:dyDescent="0.25">
      <c r="A285" s="64">
        <v>46357</v>
      </c>
      <c r="B285" s="65" t="s">
        <v>157</v>
      </c>
      <c r="C285" s="65" t="s">
        <v>158</v>
      </c>
      <c r="D285" s="66">
        <v>820</v>
      </c>
      <c r="E285" s="67" t="str">
        <f>IF(C285="","",IFERROR(IF(INDEX(Impostazioni!$B$9:$B$48,MATCH(C285,Impostazioni!$A$9:$A$48,0))="","Tipo?",INDEX(Impostazioni!$B$9:$B$48,MATCH(C285,Impostazioni!$A$9:$A$48,0))),"Categoria?"))</f>
        <v>Spesa fissa</v>
      </c>
      <c r="F285" s="68">
        <f t="shared" si="8"/>
        <v>12</v>
      </c>
      <c r="G285" s="69">
        <f t="shared" si="9"/>
        <v>2026</v>
      </c>
    </row>
    <row r="286" spans="1:7" x14ac:dyDescent="0.25">
      <c r="A286" s="64">
        <v>46358</v>
      </c>
      <c r="B286" s="65" t="s">
        <v>159</v>
      </c>
      <c r="C286" s="65" t="s">
        <v>160</v>
      </c>
      <c r="D286" s="66">
        <v>35</v>
      </c>
      <c r="E286" s="67" t="str">
        <f>IF(C286="","",IFERROR(IF(INDEX(Impostazioni!$B$9:$B$48,MATCH(C286,Impostazioni!$A$9:$A$48,0))="","Tipo?",INDEX(Impostazioni!$B$9:$B$48,MATCH(C286,Impostazioni!$A$9:$A$48,0))),"Categoria?"))</f>
        <v>Spesa variabile</v>
      </c>
      <c r="F286" s="68">
        <f t="shared" si="8"/>
        <v>12</v>
      </c>
      <c r="G286" s="69">
        <f t="shared" si="9"/>
        <v>2026</v>
      </c>
    </row>
    <row r="287" spans="1:7" x14ac:dyDescent="0.25">
      <c r="A287" s="64">
        <v>46359</v>
      </c>
      <c r="B287" s="65" t="s">
        <v>161</v>
      </c>
      <c r="C287" s="65" t="s">
        <v>162</v>
      </c>
      <c r="D287" s="66">
        <v>230</v>
      </c>
      <c r="E287" s="67" t="str">
        <f>IF(C287="","",IFERROR(IF(INDEX(Impostazioni!$B$9:$B$48,MATCH(C287,Impostazioni!$A$9:$A$48,0))="","Tipo?",INDEX(Impostazioni!$B$9:$B$48,MATCH(C287,Impostazioni!$A$9:$A$48,0))),"Categoria?"))</f>
        <v>Spesa fissa</v>
      </c>
      <c r="F287" s="68">
        <f t="shared" si="8"/>
        <v>12</v>
      </c>
      <c r="G287" s="69">
        <f t="shared" si="9"/>
        <v>2026</v>
      </c>
    </row>
    <row r="288" spans="1:7" x14ac:dyDescent="0.25">
      <c r="A288" s="64">
        <v>46360</v>
      </c>
      <c r="B288" s="65" t="s">
        <v>163</v>
      </c>
      <c r="C288" s="65" t="s">
        <v>164</v>
      </c>
      <c r="D288" s="66">
        <v>155.02000000000001</v>
      </c>
      <c r="E288" s="67" t="str">
        <f>IF(C288="","",IFERROR(IF(INDEX(Impostazioni!$B$9:$B$48,MATCH(C288,Impostazioni!$A$9:$A$48,0))="","Tipo?",INDEX(Impostazioni!$B$9:$B$48,MATCH(C288,Impostazioni!$A$9:$A$48,0))),"Categoria?"))</f>
        <v>Spesa variabile</v>
      </c>
      <c r="F288" s="68">
        <f t="shared" si="8"/>
        <v>12</v>
      </c>
      <c r="G288" s="69">
        <f t="shared" si="9"/>
        <v>2026</v>
      </c>
    </row>
    <row r="289" spans="1:7" x14ac:dyDescent="0.25">
      <c r="A289" s="64">
        <v>46361</v>
      </c>
      <c r="B289" s="65" t="s">
        <v>165</v>
      </c>
      <c r="C289" s="65" t="s">
        <v>166</v>
      </c>
      <c r="D289" s="66">
        <v>55</v>
      </c>
      <c r="E289" s="67" t="str">
        <f>IF(C289="","",IFERROR(IF(INDEX(Impostazioni!$B$9:$B$48,MATCH(C289,Impostazioni!$A$9:$A$48,0))="","Tipo?",INDEX(Impostazioni!$B$9:$B$48,MATCH(C289,Impostazioni!$A$9:$A$48,0))),"Categoria?"))</f>
        <v>Spesa fissa</v>
      </c>
      <c r="F289" s="68">
        <f t="shared" si="8"/>
        <v>12</v>
      </c>
      <c r="G289" s="69">
        <f t="shared" si="9"/>
        <v>2026</v>
      </c>
    </row>
    <row r="290" spans="1:7" x14ac:dyDescent="0.25">
      <c r="A290" s="64">
        <v>46362</v>
      </c>
      <c r="B290" s="65" t="s">
        <v>167</v>
      </c>
      <c r="C290" s="65" t="s">
        <v>160</v>
      </c>
      <c r="D290" s="66">
        <v>63.97</v>
      </c>
      <c r="E290" s="67" t="str">
        <f>IF(C290="","",IFERROR(IF(INDEX(Impostazioni!$B$9:$B$48,MATCH(C290,Impostazioni!$A$9:$A$48,0))="","Tipo?",INDEX(Impostazioni!$B$9:$B$48,MATCH(C290,Impostazioni!$A$9:$A$48,0))),"Categoria?"))</f>
        <v>Spesa variabile</v>
      </c>
      <c r="F290" s="68">
        <f t="shared" si="8"/>
        <v>12</v>
      </c>
      <c r="G290" s="69">
        <f t="shared" si="9"/>
        <v>2026</v>
      </c>
    </row>
    <row r="291" spans="1:7" x14ac:dyDescent="0.25">
      <c r="A291" s="64">
        <v>46364</v>
      </c>
      <c r="B291" s="65" t="s">
        <v>168</v>
      </c>
      <c r="C291" s="65" t="s">
        <v>164</v>
      </c>
      <c r="D291" s="66">
        <v>27.83</v>
      </c>
      <c r="E291" s="67" t="str">
        <f>IF(C291="","",IFERROR(IF(INDEX(Impostazioni!$B$9:$B$48,MATCH(C291,Impostazioni!$A$9:$A$48,0))="","Tipo?",INDEX(Impostazioni!$B$9:$B$48,MATCH(C291,Impostazioni!$A$9:$A$48,0))),"Categoria?"))</f>
        <v>Spesa variabile</v>
      </c>
      <c r="F291" s="68">
        <f t="shared" si="8"/>
        <v>12</v>
      </c>
      <c r="G291" s="69">
        <f t="shared" si="9"/>
        <v>2026</v>
      </c>
    </row>
    <row r="292" spans="1:7" x14ac:dyDescent="0.25">
      <c r="A292" s="64">
        <v>46365</v>
      </c>
      <c r="B292" s="65" t="s">
        <v>169</v>
      </c>
      <c r="C292" s="65" t="s">
        <v>170</v>
      </c>
      <c r="D292" s="66">
        <v>45</v>
      </c>
      <c r="E292" s="67" t="str">
        <f>IF(C292="","",IFERROR(IF(INDEX(Impostazioni!$B$9:$B$48,MATCH(C292,Impostazioni!$A$9:$A$48,0))="","Tipo?",INDEX(Impostazioni!$B$9:$B$48,MATCH(C292,Impostazioni!$A$9:$A$48,0))),"Categoria?"))</f>
        <v>Spesa variabile</v>
      </c>
      <c r="F292" s="68">
        <f t="shared" si="8"/>
        <v>12</v>
      </c>
      <c r="G292" s="69">
        <f t="shared" si="9"/>
        <v>2026</v>
      </c>
    </row>
    <row r="293" spans="1:7" x14ac:dyDescent="0.25">
      <c r="A293" s="64">
        <v>46366</v>
      </c>
      <c r="B293" s="65" t="s">
        <v>171</v>
      </c>
      <c r="C293" s="65" t="s">
        <v>172</v>
      </c>
      <c r="D293" s="66">
        <v>260</v>
      </c>
      <c r="E293" s="67" t="str">
        <f>IF(C293="","",IFERROR(IF(INDEX(Impostazioni!$B$9:$B$48,MATCH(C293,Impostazioni!$A$9:$A$48,0))="","Tipo?",INDEX(Impostazioni!$B$9:$B$48,MATCH(C293,Impostazioni!$A$9:$A$48,0))),"Categoria?"))</f>
        <v>Spesa fissa</v>
      </c>
      <c r="F293" s="68">
        <f t="shared" si="8"/>
        <v>12</v>
      </c>
      <c r="G293" s="69">
        <f t="shared" si="9"/>
        <v>2026</v>
      </c>
    </row>
    <row r="294" spans="1:7" x14ac:dyDescent="0.25">
      <c r="A294" s="64">
        <v>46367</v>
      </c>
      <c r="B294" s="65" t="s">
        <v>163</v>
      </c>
      <c r="C294" s="65" t="s">
        <v>164</v>
      </c>
      <c r="D294" s="66">
        <v>134.54</v>
      </c>
      <c r="E294" s="67" t="str">
        <f>IF(C294="","",IFERROR(IF(INDEX(Impostazioni!$B$9:$B$48,MATCH(C294,Impostazioni!$A$9:$A$48,0))="","Tipo?",INDEX(Impostazioni!$B$9:$B$48,MATCH(C294,Impostazioni!$A$9:$A$48,0))),"Categoria?"))</f>
        <v>Spesa variabile</v>
      </c>
      <c r="F294" s="68">
        <f t="shared" si="8"/>
        <v>12</v>
      </c>
      <c r="G294" s="69">
        <f t="shared" si="9"/>
        <v>2026</v>
      </c>
    </row>
    <row r="295" spans="1:7" x14ac:dyDescent="0.25">
      <c r="A295" s="64">
        <v>46369</v>
      </c>
      <c r="B295" s="65" t="s">
        <v>173</v>
      </c>
      <c r="C295" s="65" t="s">
        <v>174</v>
      </c>
      <c r="D295" s="66">
        <v>61.83</v>
      </c>
      <c r="E295" s="67" t="str">
        <f>IF(C295="","",IFERROR(IF(INDEX(Impostazioni!$B$9:$B$48,MATCH(C295,Impostazioni!$A$9:$A$48,0))="","Tipo?",INDEX(Impostazioni!$B$9:$B$48,MATCH(C295,Impostazioni!$A$9:$A$48,0))),"Categoria?"))</f>
        <v>Spesa variabile</v>
      </c>
      <c r="F295" s="68">
        <f t="shared" si="8"/>
        <v>12</v>
      </c>
      <c r="G295" s="69">
        <f t="shared" si="9"/>
        <v>2026</v>
      </c>
    </row>
    <row r="296" spans="1:7" x14ac:dyDescent="0.25">
      <c r="A296" s="64">
        <v>46371</v>
      </c>
      <c r="B296" s="65" t="s">
        <v>175</v>
      </c>
      <c r="C296" s="65" t="s">
        <v>176</v>
      </c>
      <c r="D296" s="66">
        <v>60</v>
      </c>
      <c r="E296" s="67" t="str">
        <f>IF(C296="","",IFERROR(IF(INDEX(Impostazioni!$B$9:$B$48,MATCH(C296,Impostazioni!$A$9:$A$48,0))="","Tipo?",INDEX(Impostazioni!$B$9:$B$48,MATCH(C296,Impostazioni!$A$9:$A$48,0))),"Categoria?"))</f>
        <v>Spesa fissa</v>
      </c>
      <c r="F296" s="68">
        <f t="shared" si="8"/>
        <v>12</v>
      </c>
      <c r="G296" s="69">
        <f t="shared" si="9"/>
        <v>2026</v>
      </c>
    </row>
    <row r="297" spans="1:7" x14ac:dyDescent="0.25">
      <c r="A297" s="64">
        <v>46372</v>
      </c>
      <c r="B297" s="65" t="s">
        <v>177</v>
      </c>
      <c r="C297" s="65" t="s">
        <v>170</v>
      </c>
      <c r="D297" s="66">
        <v>46.77</v>
      </c>
      <c r="E297" s="67" t="str">
        <f>IF(C297="","",IFERROR(IF(INDEX(Impostazioni!$B$9:$B$48,MATCH(C297,Impostazioni!$A$9:$A$48,0))="","Tipo?",INDEX(Impostazioni!$B$9:$B$48,MATCH(C297,Impostazioni!$A$9:$A$48,0))),"Categoria?"))</f>
        <v>Spesa variabile</v>
      </c>
      <c r="F297" s="68">
        <f t="shared" si="8"/>
        <v>12</v>
      </c>
      <c r="G297" s="69">
        <f t="shared" si="9"/>
        <v>2026</v>
      </c>
    </row>
    <row r="298" spans="1:7" x14ac:dyDescent="0.25">
      <c r="A298" s="64">
        <v>46374</v>
      </c>
      <c r="B298" s="65" t="s">
        <v>178</v>
      </c>
      <c r="C298" s="65" t="s">
        <v>179</v>
      </c>
      <c r="D298" s="66">
        <v>246</v>
      </c>
      <c r="E298" s="67" t="str">
        <f>IF(C298="","",IFERROR(IF(INDEX(Impostazioni!$B$9:$B$48,MATCH(C298,Impostazioni!$A$9:$A$48,0))="","Tipo?",INDEX(Impostazioni!$B$9:$B$48,MATCH(C298,Impostazioni!$A$9:$A$48,0))),"Categoria?"))</f>
        <v>Spesa fissa</v>
      </c>
      <c r="F298" s="68">
        <f t="shared" si="8"/>
        <v>12</v>
      </c>
      <c r="G298" s="69">
        <f t="shared" si="9"/>
        <v>2026</v>
      </c>
    </row>
    <row r="299" spans="1:7" x14ac:dyDescent="0.25">
      <c r="A299" s="64">
        <v>46374</v>
      </c>
      <c r="B299" s="65" t="s">
        <v>163</v>
      </c>
      <c r="C299" s="65" t="s">
        <v>164</v>
      </c>
      <c r="D299" s="66">
        <v>139.1</v>
      </c>
      <c r="E299" s="67" t="str">
        <f>IF(C299="","",IFERROR(IF(INDEX(Impostazioni!$B$9:$B$48,MATCH(C299,Impostazioni!$A$9:$A$48,0))="","Tipo?",INDEX(Impostazioni!$B$9:$B$48,MATCH(C299,Impostazioni!$A$9:$A$48,0))),"Categoria?"))</f>
        <v>Spesa variabile</v>
      </c>
      <c r="F299" s="68">
        <f t="shared" si="8"/>
        <v>12</v>
      </c>
      <c r="G299" s="69">
        <f t="shared" si="9"/>
        <v>2026</v>
      </c>
    </row>
    <row r="300" spans="1:7" x14ac:dyDescent="0.25">
      <c r="A300" s="64">
        <v>46374</v>
      </c>
      <c r="B300" s="65" t="s">
        <v>217</v>
      </c>
      <c r="C300" s="65" t="s">
        <v>212</v>
      </c>
      <c r="D300" s="66">
        <v>2450</v>
      </c>
      <c r="E300" s="67" t="str">
        <f>IF(C300="","",IFERROR(IF(INDEX(Impostazioni!$B$9:$B$48,MATCH(C300,Impostazioni!$A$9:$A$48,0))="","Tipo?",INDEX(Impostazioni!$B$9:$B$48,MATCH(C300,Impostazioni!$A$9:$A$48,0))),"Categoria?"))</f>
        <v>Entrata variabile</v>
      </c>
      <c r="F300" s="68">
        <f t="shared" si="8"/>
        <v>12</v>
      </c>
      <c r="G300" s="69">
        <f t="shared" si="9"/>
        <v>2026</v>
      </c>
    </row>
    <row r="301" spans="1:7" x14ac:dyDescent="0.25">
      <c r="A301" s="64">
        <v>46374</v>
      </c>
      <c r="B301" s="65" t="s">
        <v>218</v>
      </c>
      <c r="C301" s="65" t="s">
        <v>212</v>
      </c>
      <c r="D301" s="66">
        <v>1650</v>
      </c>
      <c r="E301" s="67" t="str">
        <f>IF(C301="","",IFERROR(IF(INDEX(Impostazioni!$B$9:$B$48,MATCH(C301,Impostazioni!$A$9:$A$48,0))="","Tipo?",INDEX(Impostazioni!$B$9:$B$48,MATCH(C301,Impostazioni!$A$9:$A$48,0))),"Categoria?"))</f>
        <v>Entrata variabile</v>
      </c>
      <c r="F301" s="68">
        <f t="shared" si="8"/>
        <v>12</v>
      </c>
      <c r="G301" s="69">
        <f t="shared" si="9"/>
        <v>2026</v>
      </c>
    </row>
    <row r="302" spans="1:7" x14ac:dyDescent="0.25">
      <c r="A302" s="64">
        <v>46376</v>
      </c>
      <c r="B302" s="65" t="s">
        <v>182</v>
      </c>
      <c r="C302" s="65" t="s">
        <v>183</v>
      </c>
      <c r="D302" s="66">
        <v>25</v>
      </c>
      <c r="E302" s="67" t="str">
        <f>IF(C302="","",IFERROR(IF(INDEX(Impostazioni!$B$9:$B$48,MATCH(C302,Impostazioni!$A$9:$A$48,0))="","Tipo?",INDEX(Impostazioni!$B$9:$B$48,MATCH(C302,Impostazioni!$A$9:$A$48,0))),"Categoria?"))</f>
        <v>Spesa fissa</v>
      </c>
      <c r="F302" s="68">
        <f t="shared" si="8"/>
        <v>12</v>
      </c>
      <c r="G302" s="69">
        <f t="shared" si="9"/>
        <v>2026</v>
      </c>
    </row>
    <row r="303" spans="1:7" x14ac:dyDescent="0.25">
      <c r="A303" s="64">
        <v>46376</v>
      </c>
      <c r="B303" s="65" t="s">
        <v>219</v>
      </c>
      <c r="C303" s="65" t="s">
        <v>181</v>
      </c>
      <c r="D303" s="66">
        <v>420</v>
      </c>
      <c r="E303" s="67" t="str">
        <f>IF(C303="","",IFERROR(IF(INDEX(Impostazioni!$B$9:$B$48,MATCH(C303,Impostazioni!$A$9:$A$48,0))="","Tipo?",INDEX(Impostazioni!$B$9:$B$48,MATCH(C303,Impostazioni!$A$9:$A$48,0))),"Categoria?"))</f>
        <v>Spesa variabile</v>
      </c>
      <c r="F303" s="68">
        <f t="shared" si="8"/>
        <v>12</v>
      </c>
      <c r="G303" s="69">
        <f t="shared" si="9"/>
        <v>2026</v>
      </c>
    </row>
    <row r="304" spans="1:7" x14ac:dyDescent="0.25">
      <c r="A304" s="64">
        <v>46377</v>
      </c>
      <c r="B304" s="65" t="s">
        <v>167</v>
      </c>
      <c r="C304" s="65" t="s">
        <v>160</v>
      </c>
      <c r="D304" s="66">
        <v>73.28</v>
      </c>
      <c r="E304" s="67" t="str">
        <f>IF(C304="","",IFERROR(IF(INDEX(Impostazioni!$B$9:$B$48,MATCH(C304,Impostazioni!$A$9:$A$48,0))="","Tipo?",INDEX(Impostazioni!$B$9:$B$48,MATCH(C304,Impostazioni!$A$9:$A$48,0))),"Categoria?"))</f>
        <v>Spesa variabile</v>
      </c>
      <c r="F304" s="68">
        <f t="shared" si="8"/>
        <v>12</v>
      </c>
      <c r="G304" s="69">
        <f t="shared" si="9"/>
        <v>2026</v>
      </c>
    </row>
    <row r="305" spans="1:7" x14ac:dyDescent="0.25">
      <c r="A305" s="64">
        <v>46378</v>
      </c>
      <c r="B305" s="65" t="s">
        <v>184</v>
      </c>
      <c r="C305" s="65" t="s">
        <v>185</v>
      </c>
      <c r="D305" s="66">
        <v>14.23</v>
      </c>
      <c r="E305" s="67" t="str">
        <f>IF(C305="","",IFERROR(IF(INDEX(Impostazioni!$B$9:$B$48,MATCH(C305,Impostazioni!$A$9:$A$48,0))="","Tipo?",INDEX(Impostazioni!$B$9:$B$48,MATCH(C305,Impostazioni!$A$9:$A$48,0))),"Categoria?"))</f>
        <v>Spesa variabile</v>
      </c>
      <c r="F305" s="68">
        <f t="shared" si="8"/>
        <v>12</v>
      </c>
      <c r="G305" s="69">
        <f t="shared" si="9"/>
        <v>2026</v>
      </c>
    </row>
    <row r="306" spans="1:7" x14ac:dyDescent="0.25">
      <c r="A306" s="64">
        <v>46380</v>
      </c>
      <c r="B306" s="65" t="s">
        <v>186</v>
      </c>
      <c r="C306" s="65" t="s">
        <v>174</v>
      </c>
      <c r="D306" s="66">
        <v>73.64</v>
      </c>
      <c r="E306" s="67" t="str">
        <f>IF(C306="","",IFERROR(IF(INDEX(Impostazioni!$B$9:$B$48,MATCH(C306,Impostazioni!$A$9:$A$48,0))="","Tipo?",INDEX(Impostazioni!$B$9:$B$48,MATCH(C306,Impostazioni!$A$9:$A$48,0))),"Categoria?"))</f>
        <v>Spesa variabile</v>
      </c>
      <c r="F306" s="68">
        <f t="shared" si="8"/>
        <v>12</v>
      </c>
      <c r="G306" s="69">
        <f t="shared" si="9"/>
        <v>2026</v>
      </c>
    </row>
    <row r="307" spans="1:7" x14ac:dyDescent="0.25">
      <c r="A307" s="64">
        <v>46381</v>
      </c>
      <c r="B307" s="65" t="s">
        <v>163</v>
      </c>
      <c r="C307" s="65" t="s">
        <v>164</v>
      </c>
      <c r="D307" s="66">
        <v>143.29</v>
      </c>
      <c r="E307" s="67" t="str">
        <f>IF(C307="","",IFERROR(IF(INDEX(Impostazioni!$B$9:$B$48,MATCH(C307,Impostazioni!$A$9:$A$48,0))="","Tipo?",INDEX(Impostazioni!$B$9:$B$48,MATCH(C307,Impostazioni!$A$9:$A$48,0))),"Categoria?"))</f>
        <v>Spesa variabile</v>
      </c>
      <c r="F307" s="68">
        <f t="shared" si="8"/>
        <v>12</v>
      </c>
      <c r="G307" s="69">
        <f t="shared" si="9"/>
        <v>2026</v>
      </c>
    </row>
    <row r="308" spans="1:7" x14ac:dyDescent="0.25">
      <c r="A308" s="64">
        <v>46382</v>
      </c>
      <c r="B308" s="65" t="s">
        <v>187</v>
      </c>
      <c r="C308" s="65" t="s">
        <v>188</v>
      </c>
      <c r="D308" s="66">
        <v>24.6</v>
      </c>
      <c r="E308" s="67" t="str">
        <f>IF(C308="","",IFERROR(IF(INDEX(Impostazioni!$B$9:$B$48,MATCH(C308,Impostazioni!$A$9:$A$48,0))="","Tipo?",INDEX(Impostazioni!$B$9:$B$48,MATCH(C308,Impostazioni!$A$9:$A$48,0))),"Categoria?"))</f>
        <v>Spesa variabile</v>
      </c>
      <c r="F308" s="68">
        <f t="shared" si="8"/>
        <v>12</v>
      </c>
      <c r="G308" s="69">
        <f t="shared" si="9"/>
        <v>2026</v>
      </c>
    </row>
    <row r="309" spans="1:7" x14ac:dyDescent="0.25">
      <c r="A309" s="64">
        <v>46383</v>
      </c>
      <c r="B309" s="65" t="s">
        <v>189</v>
      </c>
      <c r="C309" s="65" t="s">
        <v>190</v>
      </c>
      <c r="D309" s="66">
        <v>2450</v>
      </c>
      <c r="E309" s="67" t="str">
        <f>IF(C309="","",IFERROR(IF(INDEX(Impostazioni!$B$9:$B$48,MATCH(C309,Impostazioni!$A$9:$A$48,0))="","Tipo?",INDEX(Impostazioni!$B$9:$B$48,MATCH(C309,Impostazioni!$A$9:$A$48,0))),"Categoria?"))</f>
        <v>Entrata fissa</v>
      </c>
      <c r="F309" s="68">
        <f t="shared" si="8"/>
        <v>12</v>
      </c>
      <c r="G309" s="69">
        <f t="shared" si="9"/>
        <v>2026</v>
      </c>
    </row>
    <row r="310" spans="1:7" x14ac:dyDescent="0.25">
      <c r="A310" s="64">
        <v>46383</v>
      </c>
      <c r="B310" s="65" t="s">
        <v>191</v>
      </c>
      <c r="C310" s="65" t="s">
        <v>190</v>
      </c>
      <c r="D310" s="66">
        <v>1650</v>
      </c>
      <c r="E310" s="67" t="str">
        <f>IF(C310="","",IFERROR(IF(INDEX(Impostazioni!$B$9:$B$48,MATCH(C310,Impostazioni!$A$9:$A$48,0))="","Tipo?",INDEX(Impostazioni!$B$9:$B$48,MATCH(C310,Impostazioni!$A$9:$A$48,0))),"Categoria?"))</f>
        <v>Entrata fissa</v>
      </c>
      <c r="F310" s="68">
        <f t="shared" si="8"/>
        <v>12</v>
      </c>
      <c r="G310" s="69">
        <f t="shared" si="9"/>
        <v>2026</v>
      </c>
    </row>
    <row r="311" spans="1:7" x14ac:dyDescent="0.25">
      <c r="A311" s="64">
        <v>46384</v>
      </c>
      <c r="B311" s="65" t="s">
        <v>220</v>
      </c>
      <c r="C311" s="65" t="s">
        <v>204</v>
      </c>
      <c r="D311" s="66">
        <v>180</v>
      </c>
      <c r="E311" s="67" t="str">
        <f>IF(C311="","",IFERROR(IF(INDEX(Impostazioni!$B$9:$B$48,MATCH(C311,Impostazioni!$A$9:$A$48,0))="","Tipo?",INDEX(Impostazioni!$B$9:$B$48,MATCH(C311,Impostazioni!$A$9:$A$48,0))),"Categoria?"))</f>
        <v>Spesa variabile</v>
      </c>
      <c r="F311" s="68">
        <f t="shared" si="8"/>
        <v>12</v>
      </c>
      <c r="G311" s="69">
        <f t="shared" si="9"/>
        <v>2026</v>
      </c>
    </row>
    <row r="312" spans="1:7" x14ac:dyDescent="0.25">
      <c r="A312" s="64">
        <v>46386</v>
      </c>
      <c r="B312" s="65" t="s">
        <v>192</v>
      </c>
      <c r="C312" s="65" t="s">
        <v>179</v>
      </c>
      <c r="D312" s="66">
        <v>62</v>
      </c>
      <c r="E312" s="67" t="str">
        <f>IF(C312="","",IFERROR(IF(INDEX(Impostazioni!$B$9:$B$48,MATCH(C312,Impostazioni!$A$9:$A$48,0))="","Tipo?",INDEX(Impostazioni!$B$9:$B$48,MATCH(C312,Impostazioni!$A$9:$A$48,0))),"Categoria?"))</f>
        <v>Spesa fissa</v>
      </c>
      <c r="F312" s="68">
        <f t="shared" si="8"/>
        <v>12</v>
      </c>
      <c r="G312" s="69">
        <f t="shared" si="9"/>
        <v>2026</v>
      </c>
    </row>
    <row r="313" spans="1:7" x14ac:dyDescent="0.25">
      <c r="A313" s="64"/>
      <c r="B313" s="65"/>
      <c r="C313" s="65"/>
      <c r="D313" s="66"/>
      <c r="E313" s="67" t="str">
        <f>IF(C313="","",IFERROR(IF(INDEX(Impostazioni!$B$9:$B$48,MATCH(C313,Impostazioni!$A$9:$A$48,0))="","Tipo?",INDEX(Impostazioni!$B$9:$B$48,MATCH(C313,Impostazioni!$A$9:$A$48,0))),"Categoria?"))</f>
        <v/>
      </c>
      <c r="F313" s="68" t="str">
        <f t="shared" si="8"/>
        <v/>
      </c>
      <c r="G313" s="69" t="str">
        <f t="shared" si="9"/>
        <v/>
      </c>
    </row>
    <row r="314" spans="1:7" x14ac:dyDescent="0.25">
      <c r="A314" s="64"/>
      <c r="B314" s="65"/>
      <c r="C314" s="65"/>
      <c r="D314" s="66"/>
      <c r="E314" s="67" t="str">
        <f>IF(C314="","",IFERROR(IF(INDEX(Impostazioni!$B$9:$B$48,MATCH(C314,Impostazioni!$A$9:$A$48,0))="","Tipo?",INDEX(Impostazioni!$B$9:$B$48,MATCH(C314,Impostazioni!$A$9:$A$48,0))),"Categoria?"))</f>
        <v/>
      </c>
      <c r="F314" s="68" t="str">
        <f t="shared" si="8"/>
        <v/>
      </c>
      <c r="G314" s="69" t="str">
        <f t="shared" si="9"/>
        <v/>
      </c>
    </row>
    <row r="315" spans="1:7" x14ac:dyDescent="0.25">
      <c r="A315" s="64"/>
      <c r="B315" s="65"/>
      <c r="C315" s="65"/>
      <c r="D315" s="66"/>
      <c r="E315" s="67" t="str">
        <f>IF(C315="","",IFERROR(IF(INDEX(Impostazioni!$B$9:$B$48,MATCH(C315,Impostazioni!$A$9:$A$48,0))="","Tipo?",INDEX(Impostazioni!$B$9:$B$48,MATCH(C315,Impostazioni!$A$9:$A$48,0))),"Categoria?"))</f>
        <v/>
      </c>
      <c r="F315" s="68" t="str">
        <f t="shared" si="8"/>
        <v/>
      </c>
      <c r="G315" s="69" t="str">
        <f t="shared" si="9"/>
        <v/>
      </c>
    </row>
    <row r="316" spans="1:7" x14ac:dyDescent="0.25">
      <c r="A316" s="64"/>
      <c r="B316" s="65"/>
      <c r="C316" s="65"/>
      <c r="D316" s="66"/>
      <c r="E316" s="67" t="str">
        <f>IF(C316="","",IFERROR(IF(INDEX(Impostazioni!$B$9:$B$48,MATCH(C316,Impostazioni!$A$9:$A$48,0))="","Tipo?",INDEX(Impostazioni!$B$9:$B$48,MATCH(C316,Impostazioni!$A$9:$A$48,0))),"Categoria?"))</f>
        <v/>
      </c>
      <c r="F316" s="68" t="str">
        <f t="shared" si="8"/>
        <v/>
      </c>
      <c r="G316" s="69" t="str">
        <f t="shared" si="9"/>
        <v/>
      </c>
    </row>
    <row r="317" spans="1:7" x14ac:dyDescent="0.25">
      <c r="A317" s="64"/>
      <c r="B317" s="65"/>
      <c r="C317" s="65"/>
      <c r="D317" s="66"/>
      <c r="E317" s="67" t="str">
        <f>IF(C317="","",IFERROR(IF(INDEX(Impostazioni!$B$9:$B$48,MATCH(C317,Impostazioni!$A$9:$A$48,0))="","Tipo?",INDEX(Impostazioni!$B$9:$B$48,MATCH(C317,Impostazioni!$A$9:$A$48,0))),"Categoria?"))</f>
        <v/>
      </c>
      <c r="F317" s="68" t="str">
        <f t="shared" si="8"/>
        <v/>
      </c>
      <c r="G317" s="69" t="str">
        <f t="shared" si="9"/>
        <v/>
      </c>
    </row>
    <row r="318" spans="1:7" x14ac:dyDescent="0.25">
      <c r="A318" s="64"/>
      <c r="B318" s="65"/>
      <c r="C318" s="65"/>
      <c r="D318" s="66"/>
      <c r="E318" s="67" t="str">
        <f>IF(C318="","",IFERROR(IF(INDEX(Impostazioni!$B$9:$B$48,MATCH(C318,Impostazioni!$A$9:$A$48,0))="","Tipo?",INDEX(Impostazioni!$B$9:$B$48,MATCH(C318,Impostazioni!$A$9:$A$48,0))),"Categoria?"))</f>
        <v/>
      </c>
      <c r="F318" s="68" t="str">
        <f t="shared" si="8"/>
        <v/>
      </c>
      <c r="G318" s="69" t="str">
        <f t="shared" si="9"/>
        <v/>
      </c>
    </row>
    <row r="319" spans="1:7" x14ac:dyDescent="0.25">
      <c r="A319" s="64"/>
      <c r="B319" s="65"/>
      <c r="C319" s="65"/>
      <c r="D319" s="66"/>
      <c r="E319" s="67" t="str">
        <f>IF(C319="","",IFERROR(IF(INDEX(Impostazioni!$B$9:$B$48,MATCH(C319,Impostazioni!$A$9:$A$48,0))="","Tipo?",INDEX(Impostazioni!$B$9:$B$48,MATCH(C319,Impostazioni!$A$9:$A$48,0))),"Categoria?"))</f>
        <v/>
      </c>
      <c r="F319" s="68" t="str">
        <f t="shared" si="8"/>
        <v/>
      </c>
      <c r="G319" s="69" t="str">
        <f t="shared" si="9"/>
        <v/>
      </c>
    </row>
    <row r="320" spans="1:7" x14ac:dyDescent="0.25">
      <c r="A320" s="64"/>
      <c r="B320" s="65"/>
      <c r="C320" s="65"/>
      <c r="D320" s="66"/>
      <c r="E320" s="67" t="str">
        <f>IF(C320="","",IFERROR(IF(INDEX(Impostazioni!$B$9:$B$48,MATCH(C320,Impostazioni!$A$9:$A$48,0))="","Tipo?",INDEX(Impostazioni!$B$9:$B$48,MATCH(C320,Impostazioni!$A$9:$A$48,0))),"Categoria?"))</f>
        <v/>
      </c>
      <c r="F320" s="68" t="str">
        <f t="shared" si="8"/>
        <v/>
      </c>
      <c r="G320" s="69" t="str">
        <f t="shared" si="9"/>
        <v/>
      </c>
    </row>
    <row r="321" spans="1:7" x14ac:dyDescent="0.25">
      <c r="A321" s="64"/>
      <c r="B321" s="65"/>
      <c r="C321" s="65"/>
      <c r="D321" s="66"/>
      <c r="E321" s="67" t="str">
        <f>IF(C321="","",IFERROR(IF(INDEX(Impostazioni!$B$9:$B$48,MATCH(C321,Impostazioni!$A$9:$A$48,0))="","Tipo?",INDEX(Impostazioni!$B$9:$B$48,MATCH(C321,Impostazioni!$A$9:$A$48,0))),"Categoria?"))</f>
        <v/>
      </c>
      <c r="F321" s="68" t="str">
        <f t="shared" si="8"/>
        <v/>
      </c>
      <c r="G321" s="69" t="str">
        <f t="shared" si="9"/>
        <v/>
      </c>
    </row>
    <row r="322" spans="1:7" x14ac:dyDescent="0.25">
      <c r="A322" s="64"/>
      <c r="B322" s="65"/>
      <c r="C322" s="65"/>
      <c r="D322" s="66"/>
      <c r="E322" s="67" t="str">
        <f>IF(C322="","",IFERROR(IF(INDEX(Impostazioni!$B$9:$B$48,MATCH(C322,Impostazioni!$A$9:$A$48,0))="","Tipo?",INDEX(Impostazioni!$B$9:$B$48,MATCH(C322,Impostazioni!$A$9:$A$48,0))),"Categoria?"))</f>
        <v/>
      </c>
      <c r="F322" s="68" t="str">
        <f t="shared" si="8"/>
        <v/>
      </c>
      <c r="G322" s="69" t="str">
        <f t="shared" si="9"/>
        <v/>
      </c>
    </row>
    <row r="323" spans="1:7" x14ac:dyDescent="0.25">
      <c r="A323" s="64"/>
      <c r="B323" s="65"/>
      <c r="C323" s="65"/>
      <c r="D323" s="66"/>
      <c r="E323" s="67" t="str">
        <f>IF(C323="","",IFERROR(IF(INDEX(Impostazioni!$B$9:$B$48,MATCH(C323,Impostazioni!$A$9:$A$48,0))="","Tipo?",INDEX(Impostazioni!$B$9:$B$48,MATCH(C323,Impostazioni!$A$9:$A$48,0))),"Categoria?"))</f>
        <v/>
      </c>
      <c r="F323" s="68" t="str">
        <f t="shared" si="8"/>
        <v/>
      </c>
      <c r="G323" s="69" t="str">
        <f t="shared" si="9"/>
        <v/>
      </c>
    </row>
    <row r="324" spans="1:7" x14ac:dyDescent="0.25">
      <c r="A324" s="64"/>
      <c r="B324" s="65"/>
      <c r="C324" s="65"/>
      <c r="D324" s="66"/>
      <c r="E324" s="67" t="str">
        <f>IF(C324="","",IFERROR(IF(INDEX(Impostazioni!$B$9:$B$48,MATCH(C324,Impostazioni!$A$9:$A$48,0))="","Tipo?",INDEX(Impostazioni!$B$9:$B$48,MATCH(C324,Impostazioni!$A$9:$A$48,0))),"Categoria?"))</f>
        <v/>
      </c>
      <c r="F324" s="68" t="str">
        <f t="shared" si="8"/>
        <v/>
      </c>
      <c r="G324" s="69" t="str">
        <f t="shared" si="9"/>
        <v/>
      </c>
    </row>
    <row r="325" spans="1:7" x14ac:dyDescent="0.25">
      <c r="A325" s="64"/>
      <c r="B325" s="65"/>
      <c r="C325" s="65"/>
      <c r="D325" s="66"/>
      <c r="E325" s="67" t="str">
        <f>IF(C325="","",IFERROR(IF(INDEX(Impostazioni!$B$9:$B$48,MATCH(C325,Impostazioni!$A$9:$A$48,0))="","Tipo?",INDEX(Impostazioni!$B$9:$B$48,MATCH(C325,Impostazioni!$A$9:$A$48,0))),"Categoria?"))</f>
        <v/>
      </c>
      <c r="F325" s="68" t="str">
        <f t="shared" ref="F325:F388" si="10">IF(A325="","",IFERROR(MONTH(A325),"Data?"))</f>
        <v/>
      </c>
      <c r="G325" s="69" t="str">
        <f t="shared" ref="G325:G388" si="11">IF(A325="","",IFERROR(YEAR(A325),"Data?"))</f>
        <v/>
      </c>
    </row>
    <row r="326" spans="1:7" x14ac:dyDescent="0.25">
      <c r="A326" s="64"/>
      <c r="B326" s="65"/>
      <c r="C326" s="65"/>
      <c r="D326" s="66"/>
      <c r="E326" s="67" t="str">
        <f>IF(C326="","",IFERROR(IF(INDEX(Impostazioni!$B$9:$B$48,MATCH(C326,Impostazioni!$A$9:$A$48,0))="","Tipo?",INDEX(Impostazioni!$B$9:$B$48,MATCH(C326,Impostazioni!$A$9:$A$48,0))),"Categoria?"))</f>
        <v/>
      </c>
      <c r="F326" s="68" t="str">
        <f t="shared" si="10"/>
        <v/>
      </c>
      <c r="G326" s="69" t="str">
        <f t="shared" si="11"/>
        <v/>
      </c>
    </row>
    <row r="327" spans="1:7" x14ac:dyDescent="0.25">
      <c r="A327" s="64"/>
      <c r="B327" s="65"/>
      <c r="C327" s="65"/>
      <c r="D327" s="66"/>
      <c r="E327" s="67" t="str">
        <f>IF(C327="","",IFERROR(IF(INDEX(Impostazioni!$B$9:$B$48,MATCH(C327,Impostazioni!$A$9:$A$48,0))="","Tipo?",INDEX(Impostazioni!$B$9:$B$48,MATCH(C327,Impostazioni!$A$9:$A$48,0))),"Categoria?"))</f>
        <v/>
      </c>
      <c r="F327" s="68" t="str">
        <f t="shared" si="10"/>
        <v/>
      </c>
      <c r="G327" s="69" t="str">
        <f t="shared" si="11"/>
        <v/>
      </c>
    </row>
    <row r="328" spans="1:7" x14ac:dyDescent="0.25">
      <c r="A328" s="64"/>
      <c r="B328" s="65"/>
      <c r="C328" s="65"/>
      <c r="D328" s="66"/>
      <c r="E328" s="67" t="str">
        <f>IF(C328="","",IFERROR(IF(INDEX(Impostazioni!$B$9:$B$48,MATCH(C328,Impostazioni!$A$9:$A$48,0))="","Tipo?",INDEX(Impostazioni!$B$9:$B$48,MATCH(C328,Impostazioni!$A$9:$A$48,0))),"Categoria?"))</f>
        <v/>
      </c>
      <c r="F328" s="68" t="str">
        <f t="shared" si="10"/>
        <v/>
      </c>
      <c r="G328" s="69" t="str">
        <f t="shared" si="11"/>
        <v/>
      </c>
    </row>
    <row r="329" spans="1:7" x14ac:dyDescent="0.25">
      <c r="A329" s="64"/>
      <c r="B329" s="65"/>
      <c r="C329" s="65"/>
      <c r="D329" s="66"/>
      <c r="E329" s="67" t="str">
        <f>IF(C329="","",IFERROR(IF(INDEX(Impostazioni!$B$9:$B$48,MATCH(C329,Impostazioni!$A$9:$A$48,0))="","Tipo?",INDEX(Impostazioni!$B$9:$B$48,MATCH(C329,Impostazioni!$A$9:$A$48,0))),"Categoria?"))</f>
        <v/>
      </c>
      <c r="F329" s="68" t="str">
        <f t="shared" si="10"/>
        <v/>
      </c>
      <c r="G329" s="69" t="str">
        <f t="shared" si="11"/>
        <v/>
      </c>
    </row>
    <row r="330" spans="1:7" x14ac:dyDescent="0.25">
      <c r="A330" s="64"/>
      <c r="B330" s="65"/>
      <c r="C330" s="65"/>
      <c r="D330" s="66"/>
      <c r="E330" s="67" t="str">
        <f>IF(C330="","",IFERROR(IF(INDEX(Impostazioni!$B$9:$B$48,MATCH(C330,Impostazioni!$A$9:$A$48,0))="","Tipo?",INDEX(Impostazioni!$B$9:$B$48,MATCH(C330,Impostazioni!$A$9:$A$48,0))),"Categoria?"))</f>
        <v/>
      </c>
      <c r="F330" s="68" t="str">
        <f t="shared" si="10"/>
        <v/>
      </c>
      <c r="G330" s="69" t="str">
        <f t="shared" si="11"/>
        <v/>
      </c>
    </row>
    <row r="331" spans="1:7" x14ac:dyDescent="0.25">
      <c r="A331" s="64"/>
      <c r="B331" s="65"/>
      <c r="C331" s="65"/>
      <c r="D331" s="66"/>
      <c r="E331" s="67" t="str">
        <f>IF(C331="","",IFERROR(IF(INDEX(Impostazioni!$B$9:$B$48,MATCH(C331,Impostazioni!$A$9:$A$48,0))="","Tipo?",INDEX(Impostazioni!$B$9:$B$48,MATCH(C331,Impostazioni!$A$9:$A$48,0))),"Categoria?"))</f>
        <v/>
      </c>
      <c r="F331" s="68" t="str">
        <f t="shared" si="10"/>
        <v/>
      </c>
      <c r="G331" s="69" t="str">
        <f t="shared" si="11"/>
        <v/>
      </c>
    </row>
    <row r="332" spans="1:7" x14ac:dyDescent="0.25">
      <c r="A332" s="64"/>
      <c r="B332" s="65"/>
      <c r="C332" s="65"/>
      <c r="D332" s="66"/>
      <c r="E332" s="67" t="str">
        <f>IF(C332="","",IFERROR(IF(INDEX(Impostazioni!$B$9:$B$48,MATCH(C332,Impostazioni!$A$9:$A$48,0))="","Tipo?",INDEX(Impostazioni!$B$9:$B$48,MATCH(C332,Impostazioni!$A$9:$A$48,0))),"Categoria?"))</f>
        <v/>
      </c>
      <c r="F332" s="68" t="str">
        <f t="shared" si="10"/>
        <v/>
      </c>
      <c r="G332" s="69" t="str">
        <f t="shared" si="11"/>
        <v/>
      </c>
    </row>
    <row r="333" spans="1:7" x14ac:dyDescent="0.25">
      <c r="A333" s="64"/>
      <c r="B333" s="65"/>
      <c r="C333" s="65"/>
      <c r="D333" s="66"/>
      <c r="E333" s="67" t="str">
        <f>IF(C333="","",IFERROR(IF(INDEX(Impostazioni!$B$9:$B$48,MATCH(C333,Impostazioni!$A$9:$A$48,0))="","Tipo?",INDEX(Impostazioni!$B$9:$B$48,MATCH(C333,Impostazioni!$A$9:$A$48,0))),"Categoria?"))</f>
        <v/>
      </c>
      <c r="F333" s="68" t="str">
        <f t="shared" si="10"/>
        <v/>
      </c>
      <c r="G333" s="69" t="str">
        <f t="shared" si="11"/>
        <v/>
      </c>
    </row>
    <row r="334" spans="1:7" x14ac:dyDescent="0.25">
      <c r="A334" s="64"/>
      <c r="B334" s="65"/>
      <c r="C334" s="65"/>
      <c r="D334" s="66"/>
      <c r="E334" s="67" t="str">
        <f>IF(C334="","",IFERROR(IF(INDEX(Impostazioni!$B$9:$B$48,MATCH(C334,Impostazioni!$A$9:$A$48,0))="","Tipo?",INDEX(Impostazioni!$B$9:$B$48,MATCH(C334,Impostazioni!$A$9:$A$48,0))),"Categoria?"))</f>
        <v/>
      </c>
      <c r="F334" s="68" t="str">
        <f t="shared" si="10"/>
        <v/>
      </c>
      <c r="G334" s="69" t="str">
        <f t="shared" si="11"/>
        <v/>
      </c>
    </row>
    <row r="335" spans="1:7" x14ac:dyDescent="0.25">
      <c r="A335" s="64"/>
      <c r="B335" s="65"/>
      <c r="C335" s="65"/>
      <c r="D335" s="66"/>
      <c r="E335" s="67" t="str">
        <f>IF(C335="","",IFERROR(IF(INDEX(Impostazioni!$B$9:$B$48,MATCH(C335,Impostazioni!$A$9:$A$48,0))="","Tipo?",INDEX(Impostazioni!$B$9:$B$48,MATCH(C335,Impostazioni!$A$9:$A$48,0))),"Categoria?"))</f>
        <v/>
      </c>
      <c r="F335" s="68" t="str">
        <f t="shared" si="10"/>
        <v/>
      </c>
      <c r="G335" s="69" t="str">
        <f t="shared" si="11"/>
        <v/>
      </c>
    </row>
    <row r="336" spans="1:7" x14ac:dyDescent="0.25">
      <c r="A336" s="64"/>
      <c r="B336" s="65"/>
      <c r="C336" s="65"/>
      <c r="D336" s="66"/>
      <c r="E336" s="67" t="str">
        <f>IF(C336="","",IFERROR(IF(INDEX(Impostazioni!$B$9:$B$48,MATCH(C336,Impostazioni!$A$9:$A$48,0))="","Tipo?",INDEX(Impostazioni!$B$9:$B$48,MATCH(C336,Impostazioni!$A$9:$A$48,0))),"Categoria?"))</f>
        <v/>
      </c>
      <c r="F336" s="68" t="str">
        <f t="shared" si="10"/>
        <v/>
      </c>
      <c r="G336" s="69" t="str">
        <f t="shared" si="11"/>
        <v/>
      </c>
    </row>
    <row r="337" spans="1:7" x14ac:dyDescent="0.25">
      <c r="A337" s="64"/>
      <c r="B337" s="65"/>
      <c r="C337" s="65"/>
      <c r="D337" s="66"/>
      <c r="E337" s="67" t="str">
        <f>IF(C337="","",IFERROR(IF(INDEX(Impostazioni!$B$9:$B$48,MATCH(C337,Impostazioni!$A$9:$A$48,0))="","Tipo?",INDEX(Impostazioni!$B$9:$B$48,MATCH(C337,Impostazioni!$A$9:$A$48,0))),"Categoria?"))</f>
        <v/>
      </c>
      <c r="F337" s="68" t="str">
        <f t="shared" si="10"/>
        <v/>
      </c>
      <c r="G337" s="69" t="str">
        <f t="shared" si="11"/>
        <v/>
      </c>
    </row>
    <row r="338" spans="1:7" x14ac:dyDescent="0.25">
      <c r="A338" s="64"/>
      <c r="B338" s="65"/>
      <c r="C338" s="65"/>
      <c r="D338" s="66"/>
      <c r="E338" s="67" t="str">
        <f>IF(C338="","",IFERROR(IF(INDEX(Impostazioni!$B$9:$B$48,MATCH(C338,Impostazioni!$A$9:$A$48,0))="","Tipo?",INDEX(Impostazioni!$B$9:$B$48,MATCH(C338,Impostazioni!$A$9:$A$48,0))),"Categoria?"))</f>
        <v/>
      </c>
      <c r="F338" s="68" t="str">
        <f t="shared" si="10"/>
        <v/>
      </c>
      <c r="G338" s="69" t="str">
        <f t="shared" si="11"/>
        <v/>
      </c>
    </row>
    <row r="339" spans="1:7" x14ac:dyDescent="0.25">
      <c r="A339" s="64"/>
      <c r="B339" s="65"/>
      <c r="C339" s="65"/>
      <c r="D339" s="66"/>
      <c r="E339" s="67" t="str">
        <f>IF(C339="","",IFERROR(IF(INDEX(Impostazioni!$B$9:$B$48,MATCH(C339,Impostazioni!$A$9:$A$48,0))="","Tipo?",INDEX(Impostazioni!$B$9:$B$48,MATCH(C339,Impostazioni!$A$9:$A$48,0))),"Categoria?"))</f>
        <v/>
      </c>
      <c r="F339" s="68" t="str">
        <f t="shared" si="10"/>
        <v/>
      </c>
      <c r="G339" s="69" t="str">
        <f t="shared" si="11"/>
        <v/>
      </c>
    </row>
    <row r="340" spans="1:7" x14ac:dyDescent="0.25">
      <c r="A340" s="64"/>
      <c r="B340" s="65"/>
      <c r="C340" s="65"/>
      <c r="D340" s="66"/>
      <c r="E340" s="67" t="str">
        <f>IF(C340="","",IFERROR(IF(INDEX(Impostazioni!$B$9:$B$48,MATCH(C340,Impostazioni!$A$9:$A$48,0))="","Tipo?",INDEX(Impostazioni!$B$9:$B$48,MATCH(C340,Impostazioni!$A$9:$A$48,0))),"Categoria?"))</f>
        <v/>
      </c>
      <c r="F340" s="68" t="str">
        <f t="shared" si="10"/>
        <v/>
      </c>
      <c r="G340" s="69" t="str">
        <f t="shared" si="11"/>
        <v/>
      </c>
    </row>
    <row r="341" spans="1:7" x14ac:dyDescent="0.25">
      <c r="A341" s="64"/>
      <c r="B341" s="65"/>
      <c r="C341" s="65"/>
      <c r="D341" s="66"/>
      <c r="E341" s="67" t="str">
        <f>IF(C341="","",IFERROR(IF(INDEX(Impostazioni!$B$9:$B$48,MATCH(C341,Impostazioni!$A$9:$A$48,0))="","Tipo?",INDEX(Impostazioni!$B$9:$B$48,MATCH(C341,Impostazioni!$A$9:$A$48,0))),"Categoria?"))</f>
        <v/>
      </c>
      <c r="F341" s="68" t="str">
        <f t="shared" si="10"/>
        <v/>
      </c>
      <c r="G341" s="69" t="str">
        <f t="shared" si="11"/>
        <v/>
      </c>
    </row>
    <row r="342" spans="1:7" x14ac:dyDescent="0.25">
      <c r="A342" s="64"/>
      <c r="B342" s="65"/>
      <c r="C342" s="65"/>
      <c r="D342" s="66"/>
      <c r="E342" s="67" t="str">
        <f>IF(C342="","",IFERROR(IF(INDEX(Impostazioni!$B$9:$B$48,MATCH(C342,Impostazioni!$A$9:$A$48,0))="","Tipo?",INDEX(Impostazioni!$B$9:$B$48,MATCH(C342,Impostazioni!$A$9:$A$48,0))),"Categoria?"))</f>
        <v/>
      </c>
      <c r="F342" s="68" t="str">
        <f t="shared" si="10"/>
        <v/>
      </c>
      <c r="G342" s="69" t="str">
        <f t="shared" si="11"/>
        <v/>
      </c>
    </row>
    <row r="343" spans="1:7" x14ac:dyDescent="0.25">
      <c r="A343" s="64"/>
      <c r="B343" s="65"/>
      <c r="C343" s="65"/>
      <c r="D343" s="66"/>
      <c r="E343" s="67" t="str">
        <f>IF(C343="","",IFERROR(IF(INDEX(Impostazioni!$B$9:$B$48,MATCH(C343,Impostazioni!$A$9:$A$48,0))="","Tipo?",INDEX(Impostazioni!$B$9:$B$48,MATCH(C343,Impostazioni!$A$9:$A$48,0))),"Categoria?"))</f>
        <v/>
      </c>
      <c r="F343" s="68" t="str">
        <f t="shared" si="10"/>
        <v/>
      </c>
      <c r="G343" s="69" t="str">
        <f t="shared" si="11"/>
        <v/>
      </c>
    </row>
    <row r="344" spans="1:7" x14ac:dyDescent="0.25">
      <c r="A344" s="64"/>
      <c r="B344" s="65"/>
      <c r="C344" s="65"/>
      <c r="D344" s="66"/>
      <c r="E344" s="67" t="str">
        <f>IF(C344="","",IFERROR(IF(INDEX(Impostazioni!$B$9:$B$48,MATCH(C344,Impostazioni!$A$9:$A$48,0))="","Tipo?",INDEX(Impostazioni!$B$9:$B$48,MATCH(C344,Impostazioni!$A$9:$A$48,0))),"Categoria?"))</f>
        <v/>
      </c>
      <c r="F344" s="68" t="str">
        <f t="shared" si="10"/>
        <v/>
      </c>
      <c r="G344" s="69" t="str">
        <f t="shared" si="11"/>
        <v/>
      </c>
    </row>
    <row r="345" spans="1:7" x14ac:dyDescent="0.25">
      <c r="A345" s="64"/>
      <c r="B345" s="65"/>
      <c r="C345" s="65"/>
      <c r="D345" s="66"/>
      <c r="E345" s="67" t="str">
        <f>IF(C345="","",IFERROR(IF(INDEX(Impostazioni!$B$9:$B$48,MATCH(C345,Impostazioni!$A$9:$A$48,0))="","Tipo?",INDEX(Impostazioni!$B$9:$B$48,MATCH(C345,Impostazioni!$A$9:$A$48,0))),"Categoria?"))</f>
        <v/>
      </c>
      <c r="F345" s="68" t="str">
        <f t="shared" si="10"/>
        <v/>
      </c>
      <c r="G345" s="69" t="str">
        <f t="shared" si="11"/>
        <v/>
      </c>
    </row>
    <row r="346" spans="1:7" x14ac:dyDescent="0.25">
      <c r="A346" s="64"/>
      <c r="B346" s="65"/>
      <c r="C346" s="65"/>
      <c r="D346" s="66"/>
      <c r="E346" s="67" t="str">
        <f>IF(C346="","",IFERROR(IF(INDEX(Impostazioni!$B$9:$B$48,MATCH(C346,Impostazioni!$A$9:$A$48,0))="","Tipo?",INDEX(Impostazioni!$B$9:$B$48,MATCH(C346,Impostazioni!$A$9:$A$48,0))),"Categoria?"))</f>
        <v/>
      </c>
      <c r="F346" s="68" t="str">
        <f t="shared" si="10"/>
        <v/>
      </c>
      <c r="G346" s="69" t="str">
        <f t="shared" si="11"/>
        <v/>
      </c>
    </row>
    <row r="347" spans="1:7" x14ac:dyDescent="0.25">
      <c r="A347" s="64"/>
      <c r="B347" s="65"/>
      <c r="C347" s="65"/>
      <c r="D347" s="66"/>
      <c r="E347" s="67" t="str">
        <f>IF(C347="","",IFERROR(IF(INDEX(Impostazioni!$B$9:$B$48,MATCH(C347,Impostazioni!$A$9:$A$48,0))="","Tipo?",INDEX(Impostazioni!$B$9:$B$48,MATCH(C347,Impostazioni!$A$9:$A$48,0))),"Categoria?"))</f>
        <v/>
      </c>
      <c r="F347" s="68" t="str">
        <f t="shared" si="10"/>
        <v/>
      </c>
      <c r="G347" s="69" t="str">
        <f t="shared" si="11"/>
        <v/>
      </c>
    </row>
    <row r="348" spans="1:7" x14ac:dyDescent="0.25">
      <c r="A348" s="64"/>
      <c r="B348" s="65"/>
      <c r="C348" s="65"/>
      <c r="D348" s="66"/>
      <c r="E348" s="67" t="str">
        <f>IF(C348="","",IFERROR(IF(INDEX(Impostazioni!$B$9:$B$48,MATCH(C348,Impostazioni!$A$9:$A$48,0))="","Tipo?",INDEX(Impostazioni!$B$9:$B$48,MATCH(C348,Impostazioni!$A$9:$A$48,0))),"Categoria?"))</f>
        <v/>
      </c>
      <c r="F348" s="68" t="str">
        <f t="shared" si="10"/>
        <v/>
      </c>
      <c r="G348" s="69" t="str">
        <f t="shared" si="11"/>
        <v/>
      </c>
    </row>
    <row r="349" spans="1:7" x14ac:dyDescent="0.25">
      <c r="A349" s="64"/>
      <c r="B349" s="65"/>
      <c r="C349" s="65"/>
      <c r="D349" s="66"/>
      <c r="E349" s="67" t="str">
        <f>IF(C349="","",IFERROR(IF(INDEX(Impostazioni!$B$9:$B$48,MATCH(C349,Impostazioni!$A$9:$A$48,0))="","Tipo?",INDEX(Impostazioni!$B$9:$B$48,MATCH(C349,Impostazioni!$A$9:$A$48,0))),"Categoria?"))</f>
        <v/>
      </c>
      <c r="F349" s="68" t="str">
        <f t="shared" si="10"/>
        <v/>
      </c>
      <c r="G349" s="69" t="str">
        <f t="shared" si="11"/>
        <v/>
      </c>
    </row>
    <row r="350" spans="1:7" x14ac:dyDescent="0.25">
      <c r="A350" s="64"/>
      <c r="B350" s="65"/>
      <c r="C350" s="65"/>
      <c r="D350" s="66"/>
      <c r="E350" s="67" t="str">
        <f>IF(C350="","",IFERROR(IF(INDEX(Impostazioni!$B$9:$B$48,MATCH(C350,Impostazioni!$A$9:$A$48,0))="","Tipo?",INDEX(Impostazioni!$B$9:$B$48,MATCH(C350,Impostazioni!$A$9:$A$48,0))),"Categoria?"))</f>
        <v/>
      </c>
      <c r="F350" s="68" t="str">
        <f t="shared" si="10"/>
        <v/>
      </c>
      <c r="G350" s="69" t="str">
        <f t="shared" si="11"/>
        <v/>
      </c>
    </row>
    <row r="351" spans="1:7" x14ac:dyDescent="0.25">
      <c r="A351" s="64"/>
      <c r="B351" s="65"/>
      <c r="C351" s="65"/>
      <c r="D351" s="66"/>
      <c r="E351" s="67" t="str">
        <f>IF(C351="","",IFERROR(IF(INDEX(Impostazioni!$B$9:$B$48,MATCH(C351,Impostazioni!$A$9:$A$48,0))="","Tipo?",INDEX(Impostazioni!$B$9:$B$48,MATCH(C351,Impostazioni!$A$9:$A$48,0))),"Categoria?"))</f>
        <v/>
      </c>
      <c r="F351" s="68" t="str">
        <f t="shared" si="10"/>
        <v/>
      </c>
      <c r="G351" s="69" t="str">
        <f t="shared" si="11"/>
        <v/>
      </c>
    </row>
    <row r="352" spans="1:7" x14ac:dyDescent="0.25">
      <c r="A352" s="64"/>
      <c r="B352" s="65"/>
      <c r="C352" s="65"/>
      <c r="D352" s="66"/>
      <c r="E352" s="67" t="str">
        <f>IF(C352="","",IFERROR(IF(INDEX(Impostazioni!$B$9:$B$48,MATCH(C352,Impostazioni!$A$9:$A$48,0))="","Tipo?",INDEX(Impostazioni!$B$9:$B$48,MATCH(C352,Impostazioni!$A$9:$A$48,0))),"Categoria?"))</f>
        <v/>
      </c>
      <c r="F352" s="68" t="str">
        <f t="shared" si="10"/>
        <v/>
      </c>
      <c r="G352" s="69" t="str">
        <f t="shared" si="11"/>
        <v/>
      </c>
    </row>
    <row r="353" spans="1:7" x14ac:dyDescent="0.25">
      <c r="A353" s="64"/>
      <c r="B353" s="65"/>
      <c r="C353" s="65"/>
      <c r="D353" s="66"/>
      <c r="E353" s="67" t="str">
        <f>IF(C353="","",IFERROR(IF(INDEX(Impostazioni!$B$9:$B$48,MATCH(C353,Impostazioni!$A$9:$A$48,0))="","Tipo?",INDEX(Impostazioni!$B$9:$B$48,MATCH(C353,Impostazioni!$A$9:$A$48,0))),"Categoria?"))</f>
        <v/>
      </c>
      <c r="F353" s="68" t="str">
        <f t="shared" si="10"/>
        <v/>
      </c>
      <c r="G353" s="69" t="str">
        <f t="shared" si="11"/>
        <v/>
      </c>
    </row>
    <row r="354" spans="1:7" x14ac:dyDescent="0.25">
      <c r="A354" s="64"/>
      <c r="B354" s="65"/>
      <c r="C354" s="65"/>
      <c r="D354" s="66"/>
      <c r="E354" s="67" t="str">
        <f>IF(C354="","",IFERROR(IF(INDEX(Impostazioni!$B$9:$B$48,MATCH(C354,Impostazioni!$A$9:$A$48,0))="","Tipo?",INDEX(Impostazioni!$B$9:$B$48,MATCH(C354,Impostazioni!$A$9:$A$48,0))),"Categoria?"))</f>
        <v/>
      </c>
      <c r="F354" s="68" t="str">
        <f t="shared" si="10"/>
        <v/>
      </c>
      <c r="G354" s="69" t="str">
        <f t="shared" si="11"/>
        <v/>
      </c>
    </row>
    <row r="355" spans="1:7" x14ac:dyDescent="0.25">
      <c r="A355" s="64"/>
      <c r="B355" s="65"/>
      <c r="C355" s="65"/>
      <c r="D355" s="66"/>
      <c r="E355" s="67" t="str">
        <f>IF(C355="","",IFERROR(IF(INDEX(Impostazioni!$B$9:$B$48,MATCH(C355,Impostazioni!$A$9:$A$48,0))="","Tipo?",INDEX(Impostazioni!$B$9:$B$48,MATCH(C355,Impostazioni!$A$9:$A$48,0))),"Categoria?"))</f>
        <v/>
      </c>
      <c r="F355" s="68" t="str">
        <f t="shared" si="10"/>
        <v/>
      </c>
      <c r="G355" s="69" t="str">
        <f t="shared" si="11"/>
        <v/>
      </c>
    </row>
    <row r="356" spans="1:7" x14ac:dyDescent="0.25">
      <c r="A356" s="64"/>
      <c r="B356" s="65"/>
      <c r="C356" s="65"/>
      <c r="D356" s="66"/>
      <c r="E356" s="67" t="str">
        <f>IF(C356="","",IFERROR(IF(INDEX(Impostazioni!$B$9:$B$48,MATCH(C356,Impostazioni!$A$9:$A$48,0))="","Tipo?",INDEX(Impostazioni!$B$9:$B$48,MATCH(C356,Impostazioni!$A$9:$A$48,0))),"Categoria?"))</f>
        <v/>
      </c>
      <c r="F356" s="68" t="str">
        <f t="shared" si="10"/>
        <v/>
      </c>
      <c r="G356" s="69" t="str">
        <f t="shared" si="11"/>
        <v/>
      </c>
    </row>
    <row r="357" spans="1:7" x14ac:dyDescent="0.25">
      <c r="A357" s="64"/>
      <c r="B357" s="65"/>
      <c r="C357" s="65"/>
      <c r="D357" s="66"/>
      <c r="E357" s="67" t="str">
        <f>IF(C357="","",IFERROR(IF(INDEX(Impostazioni!$B$9:$B$48,MATCH(C357,Impostazioni!$A$9:$A$48,0))="","Tipo?",INDEX(Impostazioni!$B$9:$B$48,MATCH(C357,Impostazioni!$A$9:$A$48,0))),"Categoria?"))</f>
        <v/>
      </c>
      <c r="F357" s="68" t="str">
        <f t="shared" si="10"/>
        <v/>
      </c>
      <c r="G357" s="69" t="str">
        <f t="shared" si="11"/>
        <v/>
      </c>
    </row>
    <row r="358" spans="1:7" x14ac:dyDescent="0.25">
      <c r="A358" s="64"/>
      <c r="B358" s="65"/>
      <c r="C358" s="65"/>
      <c r="D358" s="66"/>
      <c r="E358" s="67" t="str">
        <f>IF(C358="","",IFERROR(IF(INDEX(Impostazioni!$B$9:$B$48,MATCH(C358,Impostazioni!$A$9:$A$48,0))="","Tipo?",INDEX(Impostazioni!$B$9:$B$48,MATCH(C358,Impostazioni!$A$9:$A$48,0))),"Categoria?"))</f>
        <v/>
      </c>
      <c r="F358" s="68" t="str">
        <f t="shared" si="10"/>
        <v/>
      </c>
      <c r="G358" s="69" t="str">
        <f t="shared" si="11"/>
        <v/>
      </c>
    </row>
    <row r="359" spans="1:7" x14ac:dyDescent="0.25">
      <c r="A359" s="64"/>
      <c r="B359" s="65"/>
      <c r="C359" s="65"/>
      <c r="D359" s="66"/>
      <c r="E359" s="67" t="str">
        <f>IF(C359="","",IFERROR(IF(INDEX(Impostazioni!$B$9:$B$48,MATCH(C359,Impostazioni!$A$9:$A$48,0))="","Tipo?",INDEX(Impostazioni!$B$9:$B$48,MATCH(C359,Impostazioni!$A$9:$A$48,0))),"Categoria?"))</f>
        <v/>
      </c>
      <c r="F359" s="68" t="str">
        <f t="shared" si="10"/>
        <v/>
      </c>
      <c r="G359" s="69" t="str">
        <f t="shared" si="11"/>
        <v/>
      </c>
    </row>
    <row r="360" spans="1:7" x14ac:dyDescent="0.25">
      <c r="A360" s="64"/>
      <c r="B360" s="65"/>
      <c r="C360" s="65"/>
      <c r="D360" s="66"/>
      <c r="E360" s="67" t="str">
        <f>IF(C360="","",IFERROR(IF(INDEX(Impostazioni!$B$9:$B$48,MATCH(C360,Impostazioni!$A$9:$A$48,0))="","Tipo?",INDEX(Impostazioni!$B$9:$B$48,MATCH(C360,Impostazioni!$A$9:$A$48,0))),"Categoria?"))</f>
        <v/>
      </c>
      <c r="F360" s="68" t="str">
        <f t="shared" si="10"/>
        <v/>
      </c>
      <c r="G360" s="69" t="str">
        <f t="shared" si="11"/>
        <v/>
      </c>
    </row>
    <row r="361" spans="1:7" x14ac:dyDescent="0.25">
      <c r="A361" s="64"/>
      <c r="B361" s="65"/>
      <c r="C361" s="65"/>
      <c r="D361" s="66"/>
      <c r="E361" s="67" t="str">
        <f>IF(C361="","",IFERROR(IF(INDEX(Impostazioni!$B$9:$B$48,MATCH(C361,Impostazioni!$A$9:$A$48,0))="","Tipo?",INDEX(Impostazioni!$B$9:$B$48,MATCH(C361,Impostazioni!$A$9:$A$48,0))),"Categoria?"))</f>
        <v/>
      </c>
      <c r="F361" s="68" t="str">
        <f t="shared" si="10"/>
        <v/>
      </c>
      <c r="G361" s="69" t="str">
        <f t="shared" si="11"/>
        <v/>
      </c>
    </row>
    <row r="362" spans="1:7" x14ac:dyDescent="0.25">
      <c r="A362" s="64"/>
      <c r="B362" s="65"/>
      <c r="C362" s="65"/>
      <c r="D362" s="66"/>
      <c r="E362" s="67" t="str">
        <f>IF(C362="","",IFERROR(IF(INDEX(Impostazioni!$B$9:$B$48,MATCH(C362,Impostazioni!$A$9:$A$48,0))="","Tipo?",INDEX(Impostazioni!$B$9:$B$48,MATCH(C362,Impostazioni!$A$9:$A$48,0))),"Categoria?"))</f>
        <v/>
      </c>
      <c r="F362" s="68" t="str">
        <f t="shared" si="10"/>
        <v/>
      </c>
      <c r="G362" s="69" t="str">
        <f t="shared" si="11"/>
        <v/>
      </c>
    </row>
    <row r="363" spans="1:7" x14ac:dyDescent="0.25">
      <c r="A363" s="64"/>
      <c r="B363" s="65"/>
      <c r="C363" s="65"/>
      <c r="D363" s="66"/>
      <c r="E363" s="67" t="str">
        <f>IF(C363="","",IFERROR(IF(INDEX(Impostazioni!$B$9:$B$48,MATCH(C363,Impostazioni!$A$9:$A$48,0))="","Tipo?",INDEX(Impostazioni!$B$9:$B$48,MATCH(C363,Impostazioni!$A$9:$A$48,0))),"Categoria?"))</f>
        <v/>
      </c>
      <c r="F363" s="68" t="str">
        <f t="shared" si="10"/>
        <v/>
      </c>
      <c r="G363" s="69" t="str">
        <f t="shared" si="11"/>
        <v/>
      </c>
    </row>
    <row r="364" spans="1:7" x14ac:dyDescent="0.25">
      <c r="A364" s="64"/>
      <c r="B364" s="65"/>
      <c r="C364" s="65"/>
      <c r="D364" s="66"/>
      <c r="E364" s="67" t="str">
        <f>IF(C364="","",IFERROR(IF(INDEX(Impostazioni!$B$9:$B$48,MATCH(C364,Impostazioni!$A$9:$A$48,0))="","Tipo?",INDEX(Impostazioni!$B$9:$B$48,MATCH(C364,Impostazioni!$A$9:$A$48,0))),"Categoria?"))</f>
        <v/>
      </c>
      <c r="F364" s="68" t="str">
        <f t="shared" si="10"/>
        <v/>
      </c>
      <c r="G364" s="69" t="str">
        <f t="shared" si="11"/>
        <v/>
      </c>
    </row>
    <row r="365" spans="1:7" x14ac:dyDescent="0.25">
      <c r="A365" s="64"/>
      <c r="B365" s="65"/>
      <c r="C365" s="65"/>
      <c r="D365" s="66"/>
      <c r="E365" s="67" t="str">
        <f>IF(C365="","",IFERROR(IF(INDEX(Impostazioni!$B$9:$B$48,MATCH(C365,Impostazioni!$A$9:$A$48,0))="","Tipo?",INDEX(Impostazioni!$B$9:$B$48,MATCH(C365,Impostazioni!$A$9:$A$48,0))),"Categoria?"))</f>
        <v/>
      </c>
      <c r="F365" s="68" t="str">
        <f t="shared" si="10"/>
        <v/>
      </c>
      <c r="G365" s="69" t="str">
        <f t="shared" si="11"/>
        <v/>
      </c>
    </row>
    <row r="366" spans="1:7" x14ac:dyDescent="0.25">
      <c r="A366" s="64"/>
      <c r="B366" s="65"/>
      <c r="C366" s="65"/>
      <c r="D366" s="66"/>
      <c r="E366" s="67" t="str">
        <f>IF(C366="","",IFERROR(IF(INDEX(Impostazioni!$B$9:$B$48,MATCH(C366,Impostazioni!$A$9:$A$48,0))="","Tipo?",INDEX(Impostazioni!$B$9:$B$48,MATCH(C366,Impostazioni!$A$9:$A$48,0))),"Categoria?"))</f>
        <v/>
      </c>
      <c r="F366" s="68" t="str">
        <f t="shared" si="10"/>
        <v/>
      </c>
      <c r="G366" s="69" t="str">
        <f t="shared" si="11"/>
        <v/>
      </c>
    </row>
    <row r="367" spans="1:7" x14ac:dyDescent="0.25">
      <c r="A367" s="64"/>
      <c r="B367" s="65"/>
      <c r="C367" s="65"/>
      <c r="D367" s="66"/>
      <c r="E367" s="67" t="str">
        <f>IF(C367="","",IFERROR(IF(INDEX(Impostazioni!$B$9:$B$48,MATCH(C367,Impostazioni!$A$9:$A$48,0))="","Tipo?",INDEX(Impostazioni!$B$9:$B$48,MATCH(C367,Impostazioni!$A$9:$A$48,0))),"Categoria?"))</f>
        <v/>
      </c>
      <c r="F367" s="68" t="str">
        <f t="shared" si="10"/>
        <v/>
      </c>
      <c r="G367" s="69" t="str">
        <f t="shared" si="11"/>
        <v/>
      </c>
    </row>
    <row r="368" spans="1:7" x14ac:dyDescent="0.25">
      <c r="A368" s="64"/>
      <c r="B368" s="65"/>
      <c r="C368" s="65"/>
      <c r="D368" s="66"/>
      <c r="E368" s="67" t="str">
        <f>IF(C368="","",IFERROR(IF(INDEX(Impostazioni!$B$9:$B$48,MATCH(C368,Impostazioni!$A$9:$A$48,0))="","Tipo?",INDEX(Impostazioni!$B$9:$B$48,MATCH(C368,Impostazioni!$A$9:$A$48,0))),"Categoria?"))</f>
        <v/>
      </c>
      <c r="F368" s="68" t="str">
        <f t="shared" si="10"/>
        <v/>
      </c>
      <c r="G368" s="69" t="str">
        <f t="shared" si="11"/>
        <v/>
      </c>
    </row>
    <row r="369" spans="1:7" x14ac:dyDescent="0.25">
      <c r="A369" s="64"/>
      <c r="B369" s="65"/>
      <c r="C369" s="65"/>
      <c r="D369" s="66"/>
      <c r="E369" s="67" t="str">
        <f>IF(C369="","",IFERROR(IF(INDEX(Impostazioni!$B$9:$B$48,MATCH(C369,Impostazioni!$A$9:$A$48,0))="","Tipo?",INDEX(Impostazioni!$B$9:$B$48,MATCH(C369,Impostazioni!$A$9:$A$48,0))),"Categoria?"))</f>
        <v/>
      </c>
      <c r="F369" s="68" t="str">
        <f t="shared" si="10"/>
        <v/>
      </c>
      <c r="G369" s="69" t="str">
        <f t="shared" si="11"/>
        <v/>
      </c>
    </row>
    <row r="370" spans="1:7" x14ac:dyDescent="0.25">
      <c r="A370" s="64"/>
      <c r="B370" s="65"/>
      <c r="C370" s="65"/>
      <c r="D370" s="66"/>
      <c r="E370" s="67" t="str">
        <f>IF(C370="","",IFERROR(IF(INDEX(Impostazioni!$B$9:$B$48,MATCH(C370,Impostazioni!$A$9:$A$48,0))="","Tipo?",INDEX(Impostazioni!$B$9:$B$48,MATCH(C370,Impostazioni!$A$9:$A$48,0))),"Categoria?"))</f>
        <v/>
      </c>
      <c r="F370" s="68" t="str">
        <f t="shared" si="10"/>
        <v/>
      </c>
      <c r="G370" s="69" t="str">
        <f t="shared" si="11"/>
        <v/>
      </c>
    </row>
    <row r="371" spans="1:7" x14ac:dyDescent="0.25">
      <c r="A371" s="64"/>
      <c r="B371" s="65"/>
      <c r="C371" s="65"/>
      <c r="D371" s="66"/>
      <c r="E371" s="67" t="str">
        <f>IF(C371="","",IFERROR(IF(INDEX(Impostazioni!$B$9:$B$48,MATCH(C371,Impostazioni!$A$9:$A$48,0))="","Tipo?",INDEX(Impostazioni!$B$9:$B$48,MATCH(C371,Impostazioni!$A$9:$A$48,0))),"Categoria?"))</f>
        <v/>
      </c>
      <c r="F371" s="68" t="str">
        <f t="shared" si="10"/>
        <v/>
      </c>
      <c r="G371" s="69" t="str">
        <f t="shared" si="11"/>
        <v/>
      </c>
    </row>
    <row r="372" spans="1:7" x14ac:dyDescent="0.25">
      <c r="A372" s="64"/>
      <c r="B372" s="65"/>
      <c r="C372" s="65"/>
      <c r="D372" s="66"/>
      <c r="E372" s="67" t="str">
        <f>IF(C372="","",IFERROR(IF(INDEX(Impostazioni!$B$9:$B$48,MATCH(C372,Impostazioni!$A$9:$A$48,0))="","Tipo?",INDEX(Impostazioni!$B$9:$B$48,MATCH(C372,Impostazioni!$A$9:$A$48,0))),"Categoria?"))</f>
        <v/>
      </c>
      <c r="F372" s="68" t="str">
        <f t="shared" si="10"/>
        <v/>
      </c>
      <c r="G372" s="69" t="str">
        <f t="shared" si="11"/>
        <v/>
      </c>
    </row>
    <row r="373" spans="1:7" x14ac:dyDescent="0.25">
      <c r="A373" s="64"/>
      <c r="B373" s="65"/>
      <c r="C373" s="65"/>
      <c r="D373" s="66"/>
      <c r="E373" s="67" t="str">
        <f>IF(C373="","",IFERROR(IF(INDEX(Impostazioni!$B$9:$B$48,MATCH(C373,Impostazioni!$A$9:$A$48,0))="","Tipo?",INDEX(Impostazioni!$B$9:$B$48,MATCH(C373,Impostazioni!$A$9:$A$48,0))),"Categoria?"))</f>
        <v/>
      </c>
      <c r="F373" s="68" t="str">
        <f t="shared" si="10"/>
        <v/>
      </c>
      <c r="G373" s="69" t="str">
        <f t="shared" si="11"/>
        <v/>
      </c>
    </row>
    <row r="374" spans="1:7" x14ac:dyDescent="0.25">
      <c r="A374" s="64"/>
      <c r="B374" s="65"/>
      <c r="C374" s="65"/>
      <c r="D374" s="66"/>
      <c r="E374" s="67" t="str">
        <f>IF(C374="","",IFERROR(IF(INDEX(Impostazioni!$B$9:$B$48,MATCH(C374,Impostazioni!$A$9:$A$48,0))="","Tipo?",INDEX(Impostazioni!$B$9:$B$48,MATCH(C374,Impostazioni!$A$9:$A$48,0))),"Categoria?"))</f>
        <v/>
      </c>
      <c r="F374" s="68" t="str">
        <f t="shared" si="10"/>
        <v/>
      </c>
      <c r="G374" s="69" t="str">
        <f t="shared" si="11"/>
        <v/>
      </c>
    </row>
    <row r="375" spans="1:7" x14ac:dyDescent="0.25">
      <c r="A375" s="64"/>
      <c r="B375" s="65"/>
      <c r="C375" s="65"/>
      <c r="D375" s="66"/>
      <c r="E375" s="67" t="str">
        <f>IF(C375="","",IFERROR(IF(INDEX(Impostazioni!$B$9:$B$48,MATCH(C375,Impostazioni!$A$9:$A$48,0))="","Tipo?",INDEX(Impostazioni!$B$9:$B$48,MATCH(C375,Impostazioni!$A$9:$A$48,0))),"Categoria?"))</f>
        <v/>
      </c>
      <c r="F375" s="68" t="str">
        <f t="shared" si="10"/>
        <v/>
      </c>
      <c r="G375" s="69" t="str">
        <f t="shared" si="11"/>
        <v/>
      </c>
    </row>
    <row r="376" spans="1:7" x14ac:dyDescent="0.25">
      <c r="A376" s="64"/>
      <c r="B376" s="65"/>
      <c r="C376" s="65"/>
      <c r="D376" s="66"/>
      <c r="E376" s="67" t="str">
        <f>IF(C376="","",IFERROR(IF(INDEX(Impostazioni!$B$9:$B$48,MATCH(C376,Impostazioni!$A$9:$A$48,0))="","Tipo?",INDEX(Impostazioni!$B$9:$B$48,MATCH(C376,Impostazioni!$A$9:$A$48,0))),"Categoria?"))</f>
        <v/>
      </c>
      <c r="F376" s="68" t="str">
        <f t="shared" si="10"/>
        <v/>
      </c>
      <c r="G376" s="69" t="str">
        <f t="shared" si="11"/>
        <v/>
      </c>
    </row>
    <row r="377" spans="1:7" x14ac:dyDescent="0.25">
      <c r="A377" s="64"/>
      <c r="B377" s="65"/>
      <c r="C377" s="65"/>
      <c r="D377" s="66"/>
      <c r="E377" s="67" t="str">
        <f>IF(C377="","",IFERROR(IF(INDEX(Impostazioni!$B$9:$B$48,MATCH(C377,Impostazioni!$A$9:$A$48,0))="","Tipo?",INDEX(Impostazioni!$B$9:$B$48,MATCH(C377,Impostazioni!$A$9:$A$48,0))),"Categoria?"))</f>
        <v/>
      </c>
      <c r="F377" s="68" t="str">
        <f t="shared" si="10"/>
        <v/>
      </c>
      <c r="G377" s="69" t="str">
        <f t="shared" si="11"/>
        <v/>
      </c>
    </row>
    <row r="378" spans="1:7" x14ac:dyDescent="0.25">
      <c r="A378" s="64"/>
      <c r="B378" s="65"/>
      <c r="C378" s="65"/>
      <c r="D378" s="66"/>
      <c r="E378" s="67" t="str">
        <f>IF(C378="","",IFERROR(IF(INDEX(Impostazioni!$B$9:$B$48,MATCH(C378,Impostazioni!$A$9:$A$48,0))="","Tipo?",INDEX(Impostazioni!$B$9:$B$48,MATCH(C378,Impostazioni!$A$9:$A$48,0))),"Categoria?"))</f>
        <v/>
      </c>
      <c r="F378" s="68" t="str">
        <f t="shared" si="10"/>
        <v/>
      </c>
      <c r="G378" s="69" t="str">
        <f t="shared" si="11"/>
        <v/>
      </c>
    </row>
    <row r="379" spans="1:7" x14ac:dyDescent="0.25">
      <c r="A379" s="64"/>
      <c r="B379" s="65"/>
      <c r="C379" s="65"/>
      <c r="D379" s="66"/>
      <c r="E379" s="67" t="str">
        <f>IF(C379="","",IFERROR(IF(INDEX(Impostazioni!$B$9:$B$48,MATCH(C379,Impostazioni!$A$9:$A$48,0))="","Tipo?",INDEX(Impostazioni!$B$9:$B$48,MATCH(C379,Impostazioni!$A$9:$A$48,0))),"Categoria?"))</f>
        <v/>
      </c>
      <c r="F379" s="68" t="str">
        <f t="shared" si="10"/>
        <v/>
      </c>
      <c r="G379" s="69" t="str">
        <f t="shared" si="11"/>
        <v/>
      </c>
    </row>
    <row r="380" spans="1:7" x14ac:dyDescent="0.25">
      <c r="A380" s="64"/>
      <c r="B380" s="65"/>
      <c r="C380" s="65"/>
      <c r="D380" s="66"/>
      <c r="E380" s="67" t="str">
        <f>IF(C380="","",IFERROR(IF(INDEX(Impostazioni!$B$9:$B$48,MATCH(C380,Impostazioni!$A$9:$A$48,0))="","Tipo?",INDEX(Impostazioni!$B$9:$B$48,MATCH(C380,Impostazioni!$A$9:$A$48,0))),"Categoria?"))</f>
        <v/>
      </c>
      <c r="F380" s="68" t="str">
        <f t="shared" si="10"/>
        <v/>
      </c>
      <c r="G380" s="69" t="str">
        <f t="shared" si="11"/>
        <v/>
      </c>
    </row>
    <row r="381" spans="1:7" x14ac:dyDescent="0.25">
      <c r="A381" s="64"/>
      <c r="B381" s="65"/>
      <c r="C381" s="65"/>
      <c r="D381" s="66"/>
      <c r="E381" s="67" t="str">
        <f>IF(C381="","",IFERROR(IF(INDEX(Impostazioni!$B$9:$B$48,MATCH(C381,Impostazioni!$A$9:$A$48,0))="","Tipo?",INDEX(Impostazioni!$B$9:$B$48,MATCH(C381,Impostazioni!$A$9:$A$48,0))),"Categoria?"))</f>
        <v/>
      </c>
      <c r="F381" s="68" t="str">
        <f t="shared" si="10"/>
        <v/>
      </c>
      <c r="G381" s="69" t="str">
        <f t="shared" si="11"/>
        <v/>
      </c>
    </row>
    <row r="382" spans="1:7" x14ac:dyDescent="0.25">
      <c r="A382" s="64"/>
      <c r="B382" s="65"/>
      <c r="C382" s="65"/>
      <c r="D382" s="66"/>
      <c r="E382" s="67" t="str">
        <f>IF(C382="","",IFERROR(IF(INDEX(Impostazioni!$B$9:$B$48,MATCH(C382,Impostazioni!$A$9:$A$48,0))="","Tipo?",INDEX(Impostazioni!$B$9:$B$48,MATCH(C382,Impostazioni!$A$9:$A$48,0))),"Categoria?"))</f>
        <v/>
      </c>
      <c r="F382" s="68" t="str">
        <f t="shared" si="10"/>
        <v/>
      </c>
      <c r="G382" s="69" t="str">
        <f t="shared" si="11"/>
        <v/>
      </c>
    </row>
    <row r="383" spans="1:7" x14ac:dyDescent="0.25">
      <c r="A383" s="64"/>
      <c r="B383" s="65"/>
      <c r="C383" s="65"/>
      <c r="D383" s="66"/>
      <c r="E383" s="67" t="str">
        <f>IF(C383="","",IFERROR(IF(INDEX(Impostazioni!$B$9:$B$48,MATCH(C383,Impostazioni!$A$9:$A$48,0))="","Tipo?",INDEX(Impostazioni!$B$9:$B$48,MATCH(C383,Impostazioni!$A$9:$A$48,0))),"Categoria?"))</f>
        <v/>
      </c>
      <c r="F383" s="68" t="str">
        <f t="shared" si="10"/>
        <v/>
      </c>
      <c r="G383" s="69" t="str">
        <f t="shared" si="11"/>
        <v/>
      </c>
    </row>
    <row r="384" spans="1:7" x14ac:dyDescent="0.25">
      <c r="A384" s="64"/>
      <c r="B384" s="65"/>
      <c r="C384" s="65"/>
      <c r="D384" s="66"/>
      <c r="E384" s="67" t="str">
        <f>IF(C384="","",IFERROR(IF(INDEX(Impostazioni!$B$9:$B$48,MATCH(C384,Impostazioni!$A$9:$A$48,0))="","Tipo?",INDEX(Impostazioni!$B$9:$B$48,MATCH(C384,Impostazioni!$A$9:$A$48,0))),"Categoria?"))</f>
        <v/>
      </c>
      <c r="F384" s="68" t="str">
        <f t="shared" si="10"/>
        <v/>
      </c>
      <c r="G384" s="69" t="str">
        <f t="shared" si="11"/>
        <v/>
      </c>
    </row>
    <row r="385" spans="1:7" x14ac:dyDescent="0.25">
      <c r="A385" s="64"/>
      <c r="B385" s="65"/>
      <c r="C385" s="65"/>
      <c r="D385" s="66"/>
      <c r="E385" s="67" t="str">
        <f>IF(C385="","",IFERROR(IF(INDEX(Impostazioni!$B$9:$B$48,MATCH(C385,Impostazioni!$A$9:$A$48,0))="","Tipo?",INDEX(Impostazioni!$B$9:$B$48,MATCH(C385,Impostazioni!$A$9:$A$48,0))),"Categoria?"))</f>
        <v/>
      </c>
      <c r="F385" s="68" t="str">
        <f t="shared" si="10"/>
        <v/>
      </c>
      <c r="G385" s="69" t="str">
        <f t="shared" si="11"/>
        <v/>
      </c>
    </row>
    <row r="386" spans="1:7" x14ac:dyDescent="0.25">
      <c r="A386" s="64"/>
      <c r="B386" s="65"/>
      <c r="C386" s="65"/>
      <c r="D386" s="66"/>
      <c r="E386" s="67" t="str">
        <f>IF(C386="","",IFERROR(IF(INDEX(Impostazioni!$B$9:$B$48,MATCH(C386,Impostazioni!$A$9:$A$48,0))="","Tipo?",INDEX(Impostazioni!$B$9:$B$48,MATCH(C386,Impostazioni!$A$9:$A$48,0))),"Categoria?"))</f>
        <v/>
      </c>
      <c r="F386" s="68" t="str">
        <f t="shared" si="10"/>
        <v/>
      </c>
      <c r="G386" s="69" t="str">
        <f t="shared" si="11"/>
        <v/>
      </c>
    </row>
    <row r="387" spans="1:7" x14ac:dyDescent="0.25">
      <c r="A387" s="64"/>
      <c r="B387" s="65"/>
      <c r="C387" s="65"/>
      <c r="D387" s="66"/>
      <c r="E387" s="67" t="str">
        <f>IF(C387="","",IFERROR(IF(INDEX(Impostazioni!$B$9:$B$48,MATCH(C387,Impostazioni!$A$9:$A$48,0))="","Tipo?",INDEX(Impostazioni!$B$9:$B$48,MATCH(C387,Impostazioni!$A$9:$A$48,0))),"Categoria?"))</f>
        <v/>
      </c>
      <c r="F387" s="68" t="str">
        <f t="shared" si="10"/>
        <v/>
      </c>
      <c r="G387" s="69" t="str">
        <f t="shared" si="11"/>
        <v/>
      </c>
    </row>
    <row r="388" spans="1:7" x14ac:dyDescent="0.25">
      <c r="A388" s="64"/>
      <c r="B388" s="65"/>
      <c r="C388" s="65"/>
      <c r="D388" s="66"/>
      <c r="E388" s="67" t="str">
        <f>IF(C388="","",IFERROR(IF(INDEX(Impostazioni!$B$9:$B$48,MATCH(C388,Impostazioni!$A$9:$A$48,0))="","Tipo?",INDEX(Impostazioni!$B$9:$B$48,MATCH(C388,Impostazioni!$A$9:$A$48,0))),"Categoria?"))</f>
        <v/>
      </c>
      <c r="F388" s="68" t="str">
        <f t="shared" si="10"/>
        <v/>
      </c>
      <c r="G388" s="69" t="str">
        <f t="shared" si="11"/>
        <v/>
      </c>
    </row>
    <row r="389" spans="1:7" x14ac:dyDescent="0.25">
      <c r="A389" s="64"/>
      <c r="B389" s="65"/>
      <c r="C389" s="65"/>
      <c r="D389" s="66"/>
      <c r="E389" s="67" t="str">
        <f>IF(C389="","",IFERROR(IF(INDEX(Impostazioni!$B$9:$B$48,MATCH(C389,Impostazioni!$A$9:$A$48,0))="","Tipo?",INDEX(Impostazioni!$B$9:$B$48,MATCH(C389,Impostazioni!$A$9:$A$48,0))),"Categoria?"))</f>
        <v/>
      </c>
      <c r="F389" s="68" t="str">
        <f t="shared" ref="F389:F452" si="12">IF(A389="","",IFERROR(MONTH(A389),"Data?"))</f>
        <v/>
      </c>
      <c r="G389" s="69" t="str">
        <f t="shared" ref="G389:G452" si="13">IF(A389="","",IFERROR(YEAR(A389),"Data?"))</f>
        <v/>
      </c>
    </row>
    <row r="390" spans="1:7" x14ac:dyDescent="0.25">
      <c r="A390" s="64"/>
      <c r="B390" s="65"/>
      <c r="C390" s="65"/>
      <c r="D390" s="66"/>
      <c r="E390" s="67" t="str">
        <f>IF(C390="","",IFERROR(IF(INDEX(Impostazioni!$B$9:$B$48,MATCH(C390,Impostazioni!$A$9:$A$48,0))="","Tipo?",INDEX(Impostazioni!$B$9:$B$48,MATCH(C390,Impostazioni!$A$9:$A$48,0))),"Categoria?"))</f>
        <v/>
      </c>
      <c r="F390" s="68" t="str">
        <f t="shared" si="12"/>
        <v/>
      </c>
      <c r="G390" s="69" t="str">
        <f t="shared" si="13"/>
        <v/>
      </c>
    </row>
    <row r="391" spans="1:7" x14ac:dyDescent="0.25">
      <c r="A391" s="64"/>
      <c r="B391" s="65"/>
      <c r="C391" s="65"/>
      <c r="D391" s="66"/>
      <c r="E391" s="67" t="str">
        <f>IF(C391="","",IFERROR(IF(INDEX(Impostazioni!$B$9:$B$48,MATCH(C391,Impostazioni!$A$9:$A$48,0))="","Tipo?",INDEX(Impostazioni!$B$9:$B$48,MATCH(C391,Impostazioni!$A$9:$A$48,0))),"Categoria?"))</f>
        <v/>
      </c>
      <c r="F391" s="68" t="str">
        <f t="shared" si="12"/>
        <v/>
      </c>
      <c r="G391" s="69" t="str">
        <f t="shared" si="13"/>
        <v/>
      </c>
    </row>
    <row r="392" spans="1:7" x14ac:dyDescent="0.25">
      <c r="A392" s="64"/>
      <c r="B392" s="65"/>
      <c r="C392" s="65"/>
      <c r="D392" s="66"/>
      <c r="E392" s="67" t="str">
        <f>IF(C392="","",IFERROR(IF(INDEX(Impostazioni!$B$9:$B$48,MATCH(C392,Impostazioni!$A$9:$A$48,0))="","Tipo?",INDEX(Impostazioni!$B$9:$B$48,MATCH(C392,Impostazioni!$A$9:$A$48,0))),"Categoria?"))</f>
        <v/>
      </c>
      <c r="F392" s="68" t="str">
        <f t="shared" si="12"/>
        <v/>
      </c>
      <c r="G392" s="69" t="str">
        <f t="shared" si="13"/>
        <v/>
      </c>
    </row>
    <row r="393" spans="1:7" x14ac:dyDescent="0.25">
      <c r="A393" s="64"/>
      <c r="B393" s="65"/>
      <c r="C393" s="65"/>
      <c r="D393" s="66"/>
      <c r="E393" s="67" t="str">
        <f>IF(C393="","",IFERROR(IF(INDEX(Impostazioni!$B$9:$B$48,MATCH(C393,Impostazioni!$A$9:$A$48,0))="","Tipo?",INDEX(Impostazioni!$B$9:$B$48,MATCH(C393,Impostazioni!$A$9:$A$48,0))),"Categoria?"))</f>
        <v/>
      </c>
      <c r="F393" s="68" t="str">
        <f t="shared" si="12"/>
        <v/>
      </c>
      <c r="G393" s="69" t="str">
        <f t="shared" si="13"/>
        <v/>
      </c>
    </row>
    <row r="394" spans="1:7" x14ac:dyDescent="0.25">
      <c r="A394" s="64"/>
      <c r="B394" s="65"/>
      <c r="C394" s="65"/>
      <c r="D394" s="66"/>
      <c r="E394" s="67" t="str">
        <f>IF(C394="","",IFERROR(IF(INDEX(Impostazioni!$B$9:$B$48,MATCH(C394,Impostazioni!$A$9:$A$48,0))="","Tipo?",INDEX(Impostazioni!$B$9:$B$48,MATCH(C394,Impostazioni!$A$9:$A$48,0))),"Categoria?"))</f>
        <v/>
      </c>
      <c r="F394" s="68" t="str">
        <f t="shared" si="12"/>
        <v/>
      </c>
      <c r="G394" s="69" t="str">
        <f t="shared" si="13"/>
        <v/>
      </c>
    </row>
    <row r="395" spans="1:7" x14ac:dyDescent="0.25">
      <c r="A395" s="64"/>
      <c r="B395" s="65"/>
      <c r="C395" s="65"/>
      <c r="D395" s="66"/>
      <c r="E395" s="67" t="str">
        <f>IF(C395="","",IFERROR(IF(INDEX(Impostazioni!$B$9:$B$48,MATCH(C395,Impostazioni!$A$9:$A$48,0))="","Tipo?",INDEX(Impostazioni!$B$9:$B$48,MATCH(C395,Impostazioni!$A$9:$A$48,0))),"Categoria?"))</f>
        <v/>
      </c>
      <c r="F395" s="68" t="str">
        <f t="shared" si="12"/>
        <v/>
      </c>
      <c r="G395" s="69" t="str">
        <f t="shared" si="13"/>
        <v/>
      </c>
    </row>
    <row r="396" spans="1:7" x14ac:dyDescent="0.25">
      <c r="A396" s="64"/>
      <c r="B396" s="65"/>
      <c r="C396" s="65"/>
      <c r="D396" s="66"/>
      <c r="E396" s="67" t="str">
        <f>IF(C396="","",IFERROR(IF(INDEX(Impostazioni!$B$9:$B$48,MATCH(C396,Impostazioni!$A$9:$A$48,0))="","Tipo?",INDEX(Impostazioni!$B$9:$B$48,MATCH(C396,Impostazioni!$A$9:$A$48,0))),"Categoria?"))</f>
        <v/>
      </c>
      <c r="F396" s="68" t="str">
        <f t="shared" si="12"/>
        <v/>
      </c>
      <c r="G396" s="69" t="str">
        <f t="shared" si="13"/>
        <v/>
      </c>
    </row>
    <row r="397" spans="1:7" x14ac:dyDescent="0.25">
      <c r="A397" s="64"/>
      <c r="B397" s="65"/>
      <c r="C397" s="65"/>
      <c r="D397" s="66"/>
      <c r="E397" s="67" t="str">
        <f>IF(C397="","",IFERROR(IF(INDEX(Impostazioni!$B$9:$B$48,MATCH(C397,Impostazioni!$A$9:$A$48,0))="","Tipo?",INDEX(Impostazioni!$B$9:$B$48,MATCH(C397,Impostazioni!$A$9:$A$48,0))),"Categoria?"))</f>
        <v/>
      </c>
      <c r="F397" s="68" t="str">
        <f t="shared" si="12"/>
        <v/>
      </c>
      <c r="G397" s="69" t="str">
        <f t="shared" si="13"/>
        <v/>
      </c>
    </row>
    <row r="398" spans="1:7" x14ac:dyDescent="0.25">
      <c r="A398" s="64"/>
      <c r="B398" s="65"/>
      <c r="C398" s="65"/>
      <c r="D398" s="66"/>
      <c r="E398" s="67" t="str">
        <f>IF(C398="","",IFERROR(IF(INDEX(Impostazioni!$B$9:$B$48,MATCH(C398,Impostazioni!$A$9:$A$48,0))="","Tipo?",INDEX(Impostazioni!$B$9:$B$48,MATCH(C398,Impostazioni!$A$9:$A$48,0))),"Categoria?"))</f>
        <v/>
      </c>
      <c r="F398" s="68" t="str">
        <f t="shared" si="12"/>
        <v/>
      </c>
      <c r="G398" s="69" t="str">
        <f t="shared" si="13"/>
        <v/>
      </c>
    </row>
    <row r="399" spans="1:7" x14ac:dyDescent="0.25">
      <c r="A399" s="64"/>
      <c r="B399" s="65"/>
      <c r="C399" s="65"/>
      <c r="D399" s="66"/>
      <c r="E399" s="67" t="str">
        <f>IF(C399="","",IFERROR(IF(INDEX(Impostazioni!$B$9:$B$48,MATCH(C399,Impostazioni!$A$9:$A$48,0))="","Tipo?",INDEX(Impostazioni!$B$9:$B$48,MATCH(C399,Impostazioni!$A$9:$A$48,0))),"Categoria?"))</f>
        <v/>
      </c>
      <c r="F399" s="68" t="str">
        <f t="shared" si="12"/>
        <v/>
      </c>
      <c r="G399" s="69" t="str">
        <f t="shared" si="13"/>
        <v/>
      </c>
    </row>
    <row r="400" spans="1:7" x14ac:dyDescent="0.25">
      <c r="A400" s="64"/>
      <c r="B400" s="65"/>
      <c r="C400" s="65"/>
      <c r="D400" s="66"/>
      <c r="E400" s="67" t="str">
        <f>IF(C400="","",IFERROR(IF(INDEX(Impostazioni!$B$9:$B$48,MATCH(C400,Impostazioni!$A$9:$A$48,0))="","Tipo?",INDEX(Impostazioni!$B$9:$B$48,MATCH(C400,Impostazioni!$A$9:$A$48,0))),"Categoria?"))</f>
        <v/>
      </c>
      <c r="F400" s="68" t="str">
        <f t="shared" si="12"/>
        <v/>
      </c>
      <c r="G400" s="69" t="str">
        <f t="shared" si="13"/>
        <v/>
      </c>
    </row>
    <row r="401" spans="1:7" x14ac:dyDescent="0.25">
      <c r="A401" s="64"/>
      <c r="B401" s="65"/>
      <c r="C401" s="65"/>
      <c r="D401" s="66"/>
      <c r="E401" s="67" t="str">
        <f>IF(C401="","",IFERROR(IF(INDEX(Impostazioni!$B$9:$B$48,MATCH(C401,Impostazioni!$A$9:$A$48,0))="","Tipo?",INDEX(Impostazioni!$B$9:$B$48,MATCH(C401,Impostazioni!$A$9:$A$48,0))),"Categoria?"))</f>
        <v/>
      </c>
      <c r="F401" s="68" t="str">
        <f t="shared" si="12"/>
        <v/>
      </c>
      <c r="G401" s="69" t="str">
        <f t="shared" si="13"/>
        <v/>
      </c>
    </row>
    <row r="402" spans="1:7" x14ac:dyDescent="0.25">
      <c r="A402" s="64"/>
      <c r="B402" s="65"/>
      <c r="C402" s="65"/>
      <c r="D402" s="66"/>
      <c r="E402" s="67" t="str">
        <f>IF(C402="","",IFERROR(IF(INDEX(Impostazioni!$B$9:$B$48,MATCH(C402,Impostazioni!$A$9:$A$48,0))="","Tipo?",INDEX(Impostazioni!$B$9:$B$48,MATCH(C402,Impostazioni!$A$9:$A$48,0))),"Categoria?"))</f>
        <v/>
      </c>
      <c r="F402" s="68" t="str">
        <f t="shared" si="12"/>
        <v/>
      </c>
      <c r="G402" s="69" t="str">
        <f t="shared" si="13"/>
        <v/>
      </c>
    </row>
    <row r="403" spans="1:7" x14ac:dyDescent="0.25">
      <c r="A403" s="64"/>
      <c r="B403" s="65"/>
      <c r="C403" s="65"/>
      <c r="D403" s="66"/>
      <c r="E403" s="67" t="str">
        <f>IF(C403="","",IFERROR(IF(INDEX(Impostazioni!$B$9:$B$48,MATCH(C403,Impostazioni!$A$9:$A$48,0))="","Tipo?",INDEX(Impostazioni!$B$9:$B$48,MATCH(C403,Impostazioni!$A$9:$A$48,0))),"Categoria?"))</f>
        <v/>
      </c>
      <c r="F403" s="68" t="str">
        <f t="shared" si="12"/>
        <v/>
      </c>
      <c r="G403" s="69" t="str">
        <f t="shared" si="13"/>
        <v/>
      </c>
    </row>
    <row r="404" spans="1:7" x14ac:dyDescent="0.25">
      <c r="A404" s="64"/>
      <c r="B404" s="65"/>
      <c r="C404" s="65"/>
      <c r="D404" s="66"/>
      <c r="E404" s="67" t="str">
        <f>IF(C404="","",IFERROR(IF(INDEX(Impostazioni!$B$9:$B$48,MATCH(C404,Impostazioni!$A$9:$A$48,0))="","Tipo?",INDEX(Impostazioni!$B$9:$B$48,MATCH(C404,Impostazioni!$A$9:$A$48,0))),"Categoria?"))</f>
        <v/>
      </c>
      <c r="F404" s="68" t="str">
        <f t="shared" si="12"/>
        <v/>
      </c>
      <c r="G404" s="69" t="str">
        <f t="shared" si="13"/>
        <v/>
      </c>
    </row>
    <row r="405" spans="1:7" x14ac:dyDescent="0.25">
      <c r="A405" s="64"/>
      <c r="B405" s="65"/>
      <c r="C405" s="65"/>
      <c r="D405" s="66"/>
      <c r="E405" s="67" t="str">
        <f>IF(C405="","",IFERROR(IF(INDEX(Impostazioni!$B$9:$B$48,MATCH(C405,Impostazioni!$A$9:$A$48,0))="","Tipo?",INDEX(Impostazioni!$B$9:$B$48,MATCH(C405,Impostazioni!$A$9:$A$48,0))),"Categoria?"))</f>
        <v/>
      </c>
      <c r="F405" s="68" t="str">
        <f t="shared" si="12"/>
        <v/>
      </c>
      <c r="G405" s="69" t="str">
        <f t="shared" si="13"/>
        <v/>
      </c>
    </row>
    <row r="406" spans="1:7" x14ac:dyDescent="0.25">
      <c r="A406" s="64"/>
      <c r="B406" s="65"/>
      <c r="C406" s="65"/>
      <c r="D406" s="66"/>
      <c r="E406" s="67" t="str">
        <f>IF(C406="","",IFERROR(IF(INDEX(Impostazioni!$B$9:$B$48,MATCH(C406,Impostazioni!$A$9:$A$48,0))="","Tipo?",INDEX(Impostazioni!$B$9:$B$48,MATCH(C406,Impostazioni!$A$9:$A$48,0))),"Categoria?"))</f>
        <v/>
      </c>
      <c r="F406" s="68" t="str">
        <f t="shared" si="12"/>
        <v/>
      </c>
      <c r="G406" s="69" t="str">
        <f t="shared" si="13"/>
        <v/>
      </c>
    </row>
    <row r="407" spans="1:7" x14ac:dyDescent="0.25">
      <c r="A407" s="64"/>
      <c r="B407" s="65"/>
      <c r="C407" s="65"/>
      <c r="D407" s="66"/>
      <c r="E407" s="67" t="str">
        <f>IF(C407="","",IFERROR(IF(INDEX(Impostazioni!$B$9:$B$48,MATCH(C407,Impostazioni!$A$9:$A$48,0))="","Tipo?",INDEX(Impostazioni!$B$9:$B$48,MATCH(C407,Impostazioni!$A$9:$A$48,0))),"Categoria?"))</f>
        <v/>
      </c>
      <c r="F407" s="68" t="str">
        <f t="shared" si="12"/>
        <v/>
      </c>
      <c r="G407" s="69" t="str">
        <f t="shared" si="13"/>
        <v/>
      </c>
    </row>
    <row r="408" spans="1:7" x14ac:dyDescent="0.25">
      <c r="A408" s="64"/>
      <c r="B408" s="65"/>
      <c r="C408" s="65"/>
      <c r="D408" s="66"/>
      <c r="E408" s="67" t="str">
        <f>IF(C408="","",IFERROR(IF(INDEX(Impostazioni!$B$9:$B$48,MATCH(C408,Impostazioni!$A$9:$A$48,0))="","Tipo?",INDEX(Impostazioni!$B$9:$B$48,MATCH(C408,Impostazioni!$A$9:$A$48,0))),"Categoria?"))</f>
        <v/>
      </c>
      <c r="F408" s="68" t="str">
        <f t="shared" si="12"/>
        <v/>
      </c>
      <c r="G408" s="69" t="str">
        <f t="shared" si="13"/>
        <v/>
      </c>
    </row>
    <row r="409" spans="1:7" x14ac:dyDescent="0.25">
      <c r="A409" s="64"/>
      <c r="B409" s="65"/>
      <c r="C409" s="65"/>
      <c r="D409" s="66"/>
      <c r="E409" s="67" t="str">
        <f>IF(C409="","",IFERROR(IF(INDEX(Impostazioni!$B$9:$B$48,MATCH(C409,Impostazioni!$A$9:$A$48,0))="","Tipo?",INDEX(Impostazioni!$B$9:$B$48,MATCH(C409,Impostazioni!$A$9:$A$48,0))),"Categoria?"))</f>
        <v/>
      </c>
      <c r="F409" s="68" t="str">
        <f t="shared" si="12"/>
        <v/>
      </c>
      <c r="G409" s="69" t="str">
        <f t="shared" si="13"/>
        <v/>
      </c>
    </row>
    <row r="410" spans="1:7" x14ac:dyDescent="0.25">
      <c r="A410" s="64"/>
      <c r="B410" s="65"/>
      <c r="C410" s="65"/>
      <c r="D410" s="66"/>
      <c r="E410" s="67" t="str">
        <f>IF(C410="","",IFERROR(IF(INDEX(Impostazioni!$B$9:$B$48,MATCH(C410,Impostazioni!$A$9:$A$48,0))="","Tipo?",INDEX(Impostazioni!$B$9:$B$48,MATCH(C410,Impostazioni!$A$9:$A$48,0))),"Categoria?"))</f>
        <v/>
      </c>
      <c r="F410" s="68" t="str">
        <f t="shared" si="12"/>
        <v/>
      </c>
      <c r="G410" s="69" t="str">
        <f t="shared" si="13"/>
        <v/>
      </c>
    </row>
    <row r="411" spans="1:7" x14ac:dyDescent="0.25">
      <c r="A411" s="64"/>
      <c r="B411" s="65"/>
      <c r="C411" s="65"/>
      <c r="D411" s="66"/>
      <c r="E411" s="67" t="str">
        <f>IF(C411="","",IFERROR(IF(INDEX(Impostazioni!$B$9:$B$48,MATCH(C411,Impostazioni!$A$9:$A$48,0))="","Tipo?",INDEX(Impostazioni!$B$9:$B$48,MATCH(C411,Impostazioni!$A$9:$A$48,0))),"Categoria?"))</f>
        <v/>
      </c>
      <c r="F411" s="68" t="str">
        <f t="shared" si="12"/>
        <v/>
      </c>
      <c r="G411" s="69" t="str">
        <f t="shared" si="13"/>
        <v/>
      </c>
    </row>
    <row r="412" spans="1:7" x14ac:dyDescent="0.25">
      <c r="A412" s="64"/>
      <c r="B412" s="65"/>
      <c r="C412" s="65"/>
      <c r="D412" s="66"/>
      <c r="E412" s="67" t="str">
        <f>IF(C412="","",IFERROR(IF(INDEX(Impostazioni!$B$9:$B$48,MATCH(C412,Impostazioni!$A$9:$A$48,0))="","Tipo?",INDEX(Impostazioni!$B$9:$B$48,MATCH(C412,Impostazioni!$A$9:$A$48,0))),"Categoria?"))</f>
        <v/>
      </c>
      <c r="F412" s="68" t="str">
        <f t="shared" si="12"/>
        <v/>
      </c>
      <c r="G412" s="69" t="str">
        <f t="shared" si="13"/>
        <v/>
      </c>
    </row>
    <row r="413" spans="1:7" x14ac:dyDescent="0.25">
      <c r="A413" s="64"/>
      <c r="B413" s="65"/>
      <c r="C413" s="65"/>
      <c r="D413" s="66"/>
      <c r="E413" s="67" t="str">
        <f>IF(C413="","",IFERROR(IF(INDEX(Impostazioni!$B$9:$B$48,MATCH(C413,Impostazioni!$A$9:$A$48,0))="","Tipo?",INDEX(Impostazioni!$B$9:$B$48,MATCH(C413,Impostazioni!$A$9:$A$48,0))),"Categoria?"))</f>
        <v/>
      </c>
      <c r="F413" s="68" t="str">
        <f t="shared" si="12"/>
        <v/>
      </c>
      <c r="G413" s="69" t="str">
        <f t="shared" si="13"/>
        <v/>
      </c>
    </row>
    <row r="414" spans="1:7" x14ac:dyDescent="0.25">
      <c r="A414" s="64"/>
      <c r="B414" s="65"/>
      <c r="C414" s="65"/>
      <c r="D414" s="66"/>
      <c r="E414" s="67" t="str">
        <f>IF(C414="","",IFERROR(IF(INDEX(Impostazioni!$B$9:$B$48,MATCH(C414,Impostazioni!$A$9:$A$48,0))="","Tipo?",INDEX(Impostazioni!$B$9:$B$48,MATCH(C414,Impostazioni!$A$9:$A$48,0))),"Categoria?"))</f>
        <v/>
      </c>
      <c r="F414" s="68" t="str">
        <f t="shared" si="12"/>
        <v/>
      </c>
      <c r="G414" s="69" t="str">
        <f t="shared" si="13"/>
        <v/>
      </c>
    </row>
    <row r="415" spans="1:7" x14ac:dyDescent="0.25">
      <c r="A415" s="64"/>
      <c r="B415" s="65"/>
      <c r="C415" s="65"/>
      <c r="D415" s="66"/>
      <c r="E415" s="67" t="str">
        <f>IF(C415="","",IFERROR(IF(INDEX(Impostazioni!$B$9:$B$48,MATCH(C415,Impostazioni!$A$9:$A$48,0))="","Tipo?",INDEX(Impostazioni!$B$9:$B$48,MATCH(C415,Impostazioni!$A$9:$A$48,0))),"Categoria?"))</f>
        <v/>
      </c>
      <c r="F415" s="68" t="str">
        <f t="shared" si="12"/>
        <v/>
      </c>
      <c r="G415" s="69" t="str">
        <f t="shared" si="13"/>
        <v/>
      </c>
    </row>
    <row r="416" spans="1:7" x14ac:dyDescent="0.25">
      <c r="A416" s="64"/>
      <c r="B416" s="65"/>
      <c r="C416" s="65"/>
      <c r="D416" s="66"/>
      <c r="E416" s="67" t="str">
        <f>IF(C416="","",IFERROR(IF(INDEX(Impostazioni!$B$9:$B$48,MATCH(C416,Impostazioni!$A$9:$A$48,0))="","Tipo?",INDEX(Impostazioni!$B$9:$B$48,MATCH(C416,Impostazioni!$A$9:$A$48,0))),"Categoria?"))</f>
        <v/>
      </c>
      <c r="F416" s="68" t="str">
        <f t="shared" si="12"/>
        <v/>
      </c>
      <c r="G416" s="69" t="str">
        <f t="shared" si="13"/>
        <v/>
      </c>
    </row>
    <row r="417" spans="1:7" x14ac:dyDescent="0.25">
      <c r="A417" s="64"/>
      <c r="B417" s="65"/>
      <c r="C417" s="65"/>
      <c r="D417" s="66"/>
      <c r="E417" s="67" t="str">
        <f>IF(C417="","",IFERROR(IF(INDEX(Impostazioni!$B$9:$B$48,MATCH(C417,Impostazioni!$A$9:$A$48,0))="","Tipo?",INDEX(Impostazioni!$B$9:$B$48,MATCH(C417,Impostazioni!$A$9:$A$48,0))),"Categoria?"))</f>
        <v/>
      </c>
      <c r="F417" s="68" t="str">
        <f t="shared" si="12"/>
        <v/>
      </c>
      <c r="G417" s="69" t="str">
        <f t="shared" si="13"/>
        <v/>
      </c>
    </row>
    <row r="418" spans="1:7" x14ac:dyDescent="0.25">
      <c r="A418" s="64"/>
      <c r="B418" s="65"/>
      <c r="C418" s="65"/>
      <c r="D418" s="66"/>
      <c r="E418" s="67" t="str">
        <f>IF(C418="","",IFERROR(IF(INDEX(Impostazioni!$B$9:$B$48,MATCH(C418,Impostazioni!$A$9:$A$48,0))="","Tipo?",INDEX(Impostazioni!$B$9:$B$48,MATCH(C418,Impostazioni!$A$9:$A$48,0))),"Categoria?"))</f>
        <v/>
      </c>
      <c r="F418" s="68" t="str">
        <f t="shared" si="12"/>
        <v/>
      </c>
      <c r="G418" s="69" t="str">
        <f t="shared" si="13"/>
        <v/>
      </c>
    </row>
    <row r="419" spans="1:7" x14ac:dyDescent="0.25">
      <c r="A419" s="64"/>
      <c r="B419" s="65"/>
      <c r="C419" s="65"/>
      <c r="D419" s="66"/>
      <c r="E419" s="67" t="str">
        <f>IF(C419="","",IFERROR(IF(INDEX(Impostazioni!$B$9:$B$48,MATCH(C419,Impostazioni!$A$9:$A$48,0))="","Tipo?",INDEX(Impostazioni!$B$9:$B$48,MATCH(C419,Impostazioni!$A$9:$A$48,0))),"Categoria?"))</f>
        <v/>
      </c>
      <c r="F419" s="68" t="str">
        <f t="shared" si="12"/>
        <v/>
      </c>
      <c r="G419" s="69" t="str">
        <f t="shared" si="13"/>
        <v/>
      </c>
    </row>
    <row r="420" spans="1:7" x14ac:dyDescent="0.25">
      <c r="A420" s="64"/>
      <c r="B420" s="65"/>
      <c r="C420" s="65"/>
      <c r="D420" s="66"/>
      <c r="E420" s="67" t="str">
        <f>IF(C420="","",IFERROR(IF(INDEX(Impostazioni!$B$9:$B$48,MATCH(C420,Impostazioni!$A$9:$A$48,0))="","Tipo?",INDEX(Impostazioni!$B$9:$B$48,MATCH(C420,Impostazioni!$A$9:$A$48,0))),"Categoria?"))</f>
        <v/>
      </c>
      <c r="F420" s="68" t="str">
        <f t="shared" si="12"/>
        <v/>
      </c>
      <c r="G420" s="69" t="str">
        <f t="shared" si="13"/>
        <v/>
      </c>
    </row>
    <row r="421" spans="1:7" x14ac:dyDescent="0.25">
      <c r="A421" s="64"/>
      <c r="B421" s="65"/>
      <c r="C421" s="65"/>
      <c r="D421" s="66"/>
      <c r="E421" s="67" t="str">
        <f>IF(C421="","",IFERROR(IF(INDEX(Impostazioni!$B$9:$B$48,MATCH(C421,Impostazioni!$A$9:$A$48,0))="","Tipo?",INDEX(Impostazioni!$B$9:$B$48,MATCH(C421,Impostazioni!$A$9:$A$48,0))),"Categoria?"))</f>
        <v/>
      </c>
      <c r="F421" s="68" t="str">
        <f t="shared" si="12"/>
        <v/>
      </c>
      <c r="G421" s="69" t="str">
        <f t="shared" si="13"/>
        <v/>
      </c>
    </row>
    <row r="422" spans="1:7" x14ac:dyDescent="0.25">
      <c r="A422" s="64"/>
      <c r="B422" s="65"/>
      <c r="C422" s="65"/>
      <c r="D422" s="66"/>
      <c r="E422" s="67" t="str">
        <f>IF(C422="","",IFERROR(IF(INDEX(Impostazioni!$B$9:$B$48,MATCH(C422,Impostazioni!$A$9:$A$48,0))="","Tipo?",INDEX(Impostazioni!$B$9:$B$48,MATCH(C422,Impostazioni!$A$9:$A$48,0))),"Categoria?"))</f>
        <v/>
      </c>
      <c r="F422" s="68" t="str">
        <f t="shared" si="12"/>
        <v/>
      </c>
      <c r="G422" s="69" t="str">
        <f t="shared" si="13"/>
        <v/>
      </c>
    </row>
    <row r="423" spans="1:7" x14ac:dyDescent="0.25">
      <c r="A423" s="64"/>
      <c r="B423" s="65"/>
      <c r="C423" s="65"/>
      <c r="D423" s="66"/>
      <c r="E423" s="67" t="str">
        <f>IF(C423="","",IFERROR(IF(INDEX(Impostazioni!$B$9:$B$48,MATCH(C423,Impostazioni!$A$9:$A$48,0))="","Tipo?",INDEX(Impostazioni!$B$9:$B$48,MATCH(C423,Impostazioni!$A$9:$A$48,0))),"Categoria?"))</f>
        <v/>
      </c>
      <c r="F423" s="68" t="str">
        <f t="shared" si="12"/>
        <v/>
      </c>
      <c r="G423" s="69" t="str">
        <f t="shared" si="13"/>
        <v/>
      </c>
    </row>
    <row r="424" spans="1:7" x14ac:dyDescent="0.25">
      <c r="A424" s="64"/>
      <c r="B424" s="65"/>
      <c r="C424" s="65"/>
      <c r="D424" s="66"/>
      <c r="E424" s="67" t="str">
        <f>IF(C424="","",IFERROR(IF(INDEX(Impostazioni!$B$9:$B$48,MATCH(C424,Impostazioni!$A$9:$A$48,0))="","Tipo?",INDEX(Impostazioni!$B$9:$B$48,MATCH(C424,Impostazioni!$A$9:$A$48,0))),"Categoria?"))</f>
        <v/>
      </c>
      <c r="F424" s="68" t="str">
        <f t="shared" si="12"/>
        <v/>
      </c>
      <c r="G424" s="69" t="str">
        <f t="shared" si="13"/>
        <v/>
      </c>
    </row>
    <row r="425" spans="1:7" x14ac:dyDescent="0.25">
      <c r="A425" s="64"/>
      <c r="B425" s="65"/>
      <c r="C425" s="65"/>
      <c r="D425" s="66"/>
      <c r="E425" s="67" t="str">
        <f>IF(C425="","",IFERROR(IF(INDEX(Impostazioni!$B$9:$B$48,MATCH(C425,Impostazioni!$A$9:$A$48,0))="","Tipo?",INDEX(Impostazioni!$B$9:$B$48,MATCH(C425,Impostazioni!$A$9:$A$48,0))),"Categoria?"))</f>
        <v/>
      </c>
      <c r="F425" s="68" t="str">
        <f t="shared" si="12"/>
        <v/>
      </c>
      <c r="G425" s="69" t="str">
        <f t="shared" si="13"/>
        <v/>
      </c>
    </row>
    <row r="426" spans="1:7" x14ac:dyDescent="0.25">
      <c r="A426" s="64"/>
      <c r="B426" s="65"/>
      <c r="C426" s="65"/>
      <c r="D426" s="66"/>
      <c r="E426" s="67" t="str">
        <f>IF(C426="","",IFERROR(IF(INDEX(Impostazioni!$B$9:$B$48,MATCH(C426,Impostazioni!$A$9:$A$48,0))="","Tipo?",INDEX(Impostazioni!$B$9:$B$48,MATCH(C426,Impostazioni!$A$9:$A$48,0))),"Categoria?"))</f>
        <v/>
      </c>
      <c r="F426" s="68" t="str">
        <f t="shared" si="12"/>
        <v/>
      </c>
      <c r="G426" s="69" t="str">
        <f t="shared" si="13"/>
        <v/>
      </c>
    </row>
    <row r="427" spans="1:7" x14ac:dyDescent="0.25">
      <c r="A427" s="64"/>
      <c r="B427" s="65"/>
      <c r="C427" s="65"/>
      <c r="D427" s="66"/>
      <c r="E427" s="67" t="str">
        <f>IF(C427="","",IFERROR(IF(INDEX(Impostazioni!$B$9:$B$48,MATCH(C427,Impostazioni!$A$9:$A$48,0))="","Tipo?",INDEX(Impostazioni!$B$9:$B$48,MATCH(C427,Impostazioni!$A$9:$A$48,0))),"Categoria?"))</f>
        <v/>
      </c>
      <c r="F427" s="68" t="str">
        <f t="shared" si="12"/>
        <v/>
      </c>
      <c r="G427" s="69" t="str">
        <f t="shared" si="13"/>
        <v/>
      </c>
    </row>
    <row r="428" spans="1:7" x14ac:dyDescent="0.25">
      <c r="A428" s="64"/>
      <c r="B428" s="65"/>
      <c r="C428" s="65"/>
      <c r="D428" s="66"/>
      <c r="E428" s="67" t="str">
        <f>IF(C428="","",IFERROR(IF(INDEX(Impostazioni!$B$9:$B$48,MATCH(C428,Impostazioni!$A$9:$A$48,0))="","Tipo?",INDEX(Impostazioni!$B$9:$B$48,MATCH(C428,Impostazioni!$A$9:$A$48,0))),"Categoria?"))</f>
        <v/>
      </c>
      <c r="F428" s="68" t="str">
        <f t="shared" si="12"/>
        <v/>
      </c>
      <c r="G428" s="69" t="str">
        <f t="shared" si="13"/>
        <v/>
      </c>
    </row>
    <row r="429" spans="1:7" x14ac:dyDescent="0.25">
      <c r="A429" s="64"/>
      <c r="B429" s="65"/>
      <c r="C429" s="65"/>
      <c r="D429" s="66"/>
      <c r="E429" s="67" t="str">
        <f>IF(C429="","",IFERROR(IF(INDEX(Impostazioni!$B$9:$B$48,MATCH(C429,Impostazioni!$A$9:$A$48,0))="","Tipo?",INDEX(Impostazioni!$B$9:$B$48,MATCH(C429,Impostazioni!$A$9:$A$48,0))),"Categoria?"))</f>
        <v/>
      </c>
      <c r="F429" s="68" t="str">
        <f t="shared" si="12"/>
        <v/>
      </c>
      <c r="G429" s="69" t="str">
        <f t="shared" si="13"/>
        <v/>
      </c>
    </row>
    <row r="430" spans="1:7" x14ac:dyDescent="0.25">
      <c r="A430" s="64"/>
      <c r="B430" s="65"/>
      <c r="C430" s="65"/>
      <c r="D430" s="66"/>
      <c r="E430" s="67" t="str">
        <f>IF(C430="","",IFERROR(IF(INDEX(Impostazioni!$B$9:$B$48,MATCH(C430,Impostazioni!$A$9:$A$48,0))="","Tipo?",INDEX(Impostazioni!$B$9:$B$48,MATCH(C430,Impostazioni!$A$9:$A$48,0))),"Categoria?"))</f>
        <v/>
      </c>
      <c r="F430" s="68" t="str">
        <f t="shared" si="12"/>
        <v/>
      </c>
      <c r="G430" s="69" t="str">
        <f t="shared" si="13"/>
        <v/>
      </c>
    </row>
    <row r="431" spans="1:7" x14ac:dyDescent="0.25">
      <c r="A431" s="64"/>
      <c r="B431" s="65"/>
      <c r="C431" s="65"/>
      <c r="D431" s="66"/>
      <c r="E431" s="67" t="str">
        <f>IF(C431="","",IFERROR(IF(INDEX(Impostazioni!$B$9:$B$48,MATCH(C431,Impostazioni!$A$9:$A$48,0))="","Tipo?",INDEX(Impostazioni!$B$9:$B$48,MATCH(C431,Impostazioni!$A$9:$A$48,0))),"Categoria?"))</f>
        <v/>
      </c>
      <c r="F431" s="68" t="str">
        <f t="shared" si="12"/>
        <v/>
      </c>
      <c r="G431" s="69" t="str">
        <f t="shared" si="13"/>
        <v/>
      </c>
    </row>
    <row r="432" spans="1:7" x14ac:dyDescent="0.25">
      <c r="A432" s="64"/>
      <c r="B432" s="65"/>
      <c r="C432" s="65"/>
      <c r="D432" s="66"/>
      <c r="E432" s="67" t="str">
        <f>IF(C432="","",IFERROR(IF(INDEX(Impostazioni!$B$9:$B$48,MATCH(C432,Impostazioni!$A$9:$A$48,0))="","Tipo?",INDEX(Impostazioni!$B$9:$B$48,MATCH(C432,Impostazioni!$A$9:$A$48,0))),"Categoria?"))</f>
        <v/>
      </c>
      <c r="F432" s="68" t="str">
        <f t="shared" si="12"/>
        <v/>
      </c>
      <c r="G432" s="69" t="str">
        <f t="shared" si="13"/>
        <v/>
      </c>
    </row>
    <row r="433" spans="1:7" x14ac:dyDescent="0.25">
      <c r="A433" s="64"/>
      <c r="B433" s="65"/>
      <c r="C433" s="65"/>
      <c r="D433" s="66"/>
      <c r="E433" s="67" t="str">
        <f>IF(C433="","",IFERROR(IF(INDEX(Impostazioni!$B$9:$B$48,MATCH(C433,Impostazioni!$A$9:$A$48,0))="","Tipo?",INDEX(Impostazioni!$B$9:$B$48,MATCH(C433,Impostazioni!$A$9:$A$48,0))),"Categoria?"))</f>
        <v/>
      </c>
      <c r="F433" s="68" t="str">
        <f t="shared" si="12"/>
        <v/>
      </c>
      <c r="G433" s="69" t="str">
        <f t="shared" si="13"/>
        <v/>
      </c>
    </row>
    <row r="434" spans="1:7" x14ac:dyDescent="0.25">
      <c r="A434" s="64"/>
      <c r="B434" s="65"/>
      <c r="C434" s="65"/>
      <c r="D434" s="66"/>
      <c r="E434" s="67" t="str">
        <f>IF(C434="","",IFERROR(IF(INDEX(Impostazioni!$B$9:$B$48,MATCH(C434,Impostazioni!$A$9:$A$48,0))="","Tipo?",INDEX(Impostazioni!$B$9:$B$48,MATCH(C434,Impostazioni!$A$9:$A$48,0))),"Categoria?"))</f>
        <v/>
      </c>
      <c r="F434" s="68" t="str">
        <f t="shared" si="12"/>
        <v/>
      </c>
      <c r="G434" s="69" t="str">
        <f t="shared" si="13"/>
        <v/>
      </c>
    </row>
    <row r="435" spans="1:7" x14ac:dyDescent="0.25">
      <c r="A435" s="64"/>
      <c r="B435" s="65"/>
      <c r="C435" s="65"/>
      <c r="D435" s="66"/>
      <c r="E435" s="67" t="str">
        <f>IF(C435="","",IFERROR(IF(INDEX(Impostazioni!$B$9:$B$48,MATCH(C435,Impostazioni!$A$9:$A$48,0))="","Tipo?",INDEX(Impostazioni!$B$9:$B$48,MATCH(C435,Impostazioni!$A$9:$A$48,0))),"Categoria?"))</f>
        <v/>
      </c>
      <c r="F435" s="68" t="str">
        <f t="shared" si="12"/>
        <v/>
      </c>
      <c r="G435" s="69" t="str">
        <f t="shared" si="13"/>
        <v/>
      </c>
    </row>
    <row r="436" spans="1:7" x14ac:dyDescent="0.25">
      <c r="A436" s="64"/>
      <c r="B436" s="65"/>
      <c r="C436" s="65"/>
      <c r="D436" s="66"/>
      <c r="E436" s="67" t="str">
        <f>IF(C436="","",IFERROR(IF(INDEX(Impostazioni!$B$9:$B$48,MATCH(C436,Impostazioni!$A$9:$A$48,0))="","Tipo?",INDEX(Impostazioni!$B$9:$B$48,MATCH(C436,Impostazioni!$A$9:$A$48,0))),"Categoria?"))</f>
        <v/>
      </c>
      <c r="F436" s="68" t="str">
        <f t="shared" si="12"/>
        <v/>
      </c>
      <c r="G436" s="69" t="str">
        <f t="shared" si="13"/>
        <v/>
      </c>
    </row>
    <row r="437" spans="1:7" x14ac:dyDescent="0.25">
      <c r="A437" s="64"/>
      <c r="B437" s="65"/>
      <c r="C437" s="65"/>
      <c r="D437" s="66"/>
      <c r="E437" s="67" t="str">
        <f>IF(C437="","",IFERROR(IF(INDEX(Impostazioni!$B$9:$B$48,MATCH(C437,Impostazioni!$A$9:$A$48,0))="","Tipo?",INDEX(Impostazioni!$B$9:$B$48,MATCH(C437,Impostazioni!$A$9:$A$48,0))),"Categoria?"))</f>
        <v/>
      </c>
      <c r="F437" s="68" t="str">
        <f t="shared" si="12"/>
        <v/>
      </c>
      <c r="G437" s="69" t="str">
        <f t="shared" si="13"/>
        <v/>
      </c>
    </row>
    <row r="438" spans="1:7" x14ac:dyDescent="0.25">
      <c r="A438" s="64"/>
      <c r="B438" s="65"/>
      <c r="C438" s="65"/>
      <c r="D438" s="66"/>
      <c r="E438" s="67" t="str">
        <f>IF(C438="","",IFERROR(IF(INDEX(Impostazioni!$B$9:$B$48,MATCH(C438,Impostazioni!$A$9:$A$48,0))="","Tipo?",INDEX(Impostazioni!$B$9:$B$48,MATCH(C438,Impostazioni!$A$9:$A$48,0))),"Categoria?"))</f>
        <v/>
      </c>
      <c r="F438" s="68" t="str">
        <f t="shared" si="12"/>
        <v/>
      </c>
      <c r="G438" s="69" t="str">
        <f t="shared" si="13"/>
        <v/>
      </c>
    </row>
    <row r="439" spans="1:7" x14ac:dyDescent="0.25">
      <c r="A439" s="64"/>
      <c r="B439" s="65"/>
      <c r="C439" s="65"/>
      <c r="D439" s="66"/>
      <c r="E439" s="67" t="str">
        <f>IF(C439="","",IFERROR(IF(INDEX(Impostazioni!$B$9:$B$48,MATCH(C439,Impostazioni!$A$9:$A$48,0))="","Tipo?",INDEX(Impostazioni!$B$9:$B$48,MATCH(C439,Impostazioni!$A$9:$A$48,0))),"Categoria?"))</f>
        <v/>
      </c>
      <c r="F439" s="68" t="str">
        <f t="shared" si="12"/>
        <v/>
      </c>
      <c r="G439" s="69" t="str">
        <f t="shared" si="13"/>
        <v/>
      </c>
    </row>
    <row r="440" spans="1:7" x14ac:dyDescent="0.25">
      <c r="A440" s="64"/>
      <c r="B440" s="65"/>
      <c r="C440" s="65"/>
      <c r="D440" s="66"/>
      <c r="E440" s="67" t="str">
        <f>IF(C440="","",IFERROR(IF(INDEX(Impostazioni!$B$9:$B$48,MATCH(C440,Impostazioni!$A$9:$A$48,0))="","Tipo?",INDEX(Impostazioni!$B$9:$B$48,MATCH(C440,Impostazioni!$A$9:$A$48,0))),"Categoria?"))</f>
        <v/>
      </c>
      <c r="F440" s="68" t="str">
        <f t="shared" si="12"/>
        <v/>
      </c>
      <c r="G440" s="69" t="str">
        <f t="shared" si="13"/>
        <v/>
      </c>
    </row>
    <row r="441" spans="1:7" x14ac:dyDescent="0.25">
      <c r="A441" s="64"/>
      <c r="B441" s="65"/>
      <c r="C441" s="65"/>
      <c r="D441" s="66"/>
      <c r="E441" s="67" t="str">
        <f>IF(C441="","",IFERROR(IF(INDEX(Impostazioni!$B$9:$B$48,MATCH(C441,Impostazioni!$A$9:$A$48,0))="","Tipo?",INDEX(Impostazioni!$B$9:$B$48,MATCH(C441,Impostazioni!$A$9:$A$48,0))),"Categoria?"))</f>
        <v/>
      </c>
      <c r="F441" s="68" t="str">
        <f t="shared" si="12"/>
        <v/>
      </c>
      <c r="G441" s="69" t="str">
        <f t="shared" si="13"/>
        <v/>
      </c>
    </row>
    <row r="442" spans="1:7" x14ac:dyDescent="0.25">
      <c r="A442" s="64"/>
      <c r="B442" s="65"/>
      <c r="C442" s="65"/>
      <c r="D442" s="66"/>
      <c r="E442" s="67" t="str">
        <f>IF(C442="","",IFERROR(IF(INDEX(Impostazioni!$B$9:$B$48,MATCH(C442,Impostazioni!$A$9:$A$48,0))="","Tipo?",INDEX(Impostazioni!$B$9:$B$48,MATCH(C442,Impostazioni!$A$9:$A$48,0))),"Categoria?"))</f>
        <v/>
      </c>
      <c r="F442" s="68" t="str">
        <f t="shared" si="12"/>
        <v/>
      </c>
      <c r="G442" s="69" t="str">
        <f t="shared" si="13"/>
        <v/>
      </c>
    </row>
    <row r="443" spans="1:7" x14ac:dyDescent="0.25">
      <c r="A443" s="64"/>
      <c r="B443" s="65"/>
      <c r="C443" s="65"/>
      <c r="D443" s="66"/>
      <c r="E443" s="67" t="str">
        <f>IF(C443="","",IFERROR(IF(INDEX(Impostazioni!$B$9:$B$48,MATCH(C443,Impostazioni!$A$9:$A$48,0))="","Tipo?",INDEX(Impostazioni!$B$9:$B$48,MATCH(C443,Impostazioni!$A$9:$A$48,0))),"Categoria?"))</f>
        <v/>
      </c>
      <c r="F443" s="68" t="str">
        <f t="shared" si="12"/>
        <v/>
      </c>
      <c r="G443" s="69" t="str">
        <f t="shared" si="13"/>
        <v/>
      </c>
    </row>
    <row r="444" spans="1:7" x14ac:dyDescent="0.25">
      <c r="A444" s="64"/>
      <c r="B444" s="65"/>
      <c r="C444" s="65"/>
      <c r="D444" s="66"/>
      <c r="E444" s="67" t="str">
        <f>IF(C444="","",IFERROR(IF(INDEX(Impostazioni!$B$9:$B$48,MATCH(C444,Impostazioni!$A$9:$A$48,0))="","Tipo?",INDEX(Impostazioni!$B$9:$B$48,MATCH(C444,Impostazioni!$A$9:$A$48,0))),"Categoria?"))</f>
        <v/>
      </c>
      <c r="F444" s="68" t="str">
        <f t="shared" si="12"/>
        <v/>
      </c>
      <c r="G444" s="69" t="str">
        <f t="shared" si="13"/>
        <v/>
      </c>
    </row>
    <row r="445" spans="1:7" x14ac:dyDescent="0.25">
      <c r="A445" s="64"/>
      <c r="B445" s="65"/>
      <c r="C445" s="65"/>
      <c r="D445" s="66"/>
      <c r="E445" s="67" t="str">
        <f>IF(C445="","",IFERROR(IF(INDEX(Impostazioni!$B$9:$B$48,MATCH(C445,Impostazioni!$A$9:$A$48,0))="","Tipo?",INDEX(Impostazioni!$B$9:$B$48,MATCH(C445,Impostazioni!$A$9:$A$48,0))),"Categoria?"))</f>
        <v/>
      </c>
      <c r="F445" s="68" t="str">
        <f t="shared" si="12"/>
        <v/>
      </c>
      <c r="G445" s="69" t="str">
        <f t="shared" si="13"/>
        <v/>
      </c>
    </row>
    <row r="446" spans="1:7" x14ac:dyDescent="0.25">
      <c r="A446" s="64"/>
      <c r="B446" s="65"/>
      <c r="C446" s="65"/>
      <c r="D446" s="66"/>
      <c r="E446" s="67" t="str">
        <f>IF(C446="","",IFERROR(IF(INDEX(Impostazioni!$B$9:$B$48,MATCH(C446,Impostazioni!$A$9:$A$48,0))="","Tipo?",INDEX(Impostazioni!$B$9:$B$48,MATCH(C446,Impostazioni!$A$9:$A$48,0))),"Categoria?"))</f>
        <v/>
      </c>
      <c r="F446" s="68" t="str">
        <f t="shared" si="12"/>
        <v/>
      </c>
      <c r="G446" s="69" t="str">
        <f t="shared" si="13"/>
        <v/>
      </c>
    </row>
    <row r="447" spans="1:7" x14ac:dyDescent="0.25">
      <c r="A447" s="64"/>
      <c r="B447" s="65"/>
      <c r="C447" s="65"/>
      <c r="D447" s="66"/>
      <c r="E447" s="67" t="str">
        <f>IF(C447="","",IFERROR(IF(INDEX(Impostazioni!$B$9:$B$48,MATCH(C447,Impostazioni!$A$9:$A$48,0))="","Tipo?",INDEX(Impostazioni!$B$9:$B$48,MATCH(C447,Impostazioni!$A$9:$A$48,0))),"Categoria?"))</f>
        <v/>
      </c>
      <c r="F447" s="68" t="str">
        <f t="shared" si="12"/>
        <v/>
      </c>
      <c r="G447" s="69" t="str">
        <f t="shared" si="13"/>
        <v/>
      </c>
    </row>
    <row r="448" spans="1:7" x14ac:dyDescent="0.25">
      <c r="A448" s="64"/>
      <c r="B448" s="65"/>
      <c r="C448" s="65"/>
      <c r="D448" s="66"/>
      <c r="E448" s="67" t="str">
        <f>IF(C448="","",IFERROR(IF(INDEX(Impostazioni!$B$9:$B$48,MATCH(C448,Impostazioni!$A$9:$A$48,0))="","Tipo?",INDEX(Impostazioni!$B$9:$B$48,MATCH(C448,Impostazioni!$A$9:$A$48,0))),"Categoria?"))</f>
        <v/>
      </c>
      <c r="F448" s="68" t="str">
        <f t="shared" si="12"/>
        <v/>
      </c>
      <c r="G448" s="69" t="str">
        <f t="shared" si="13"/>
        <v/>
      </c>
    </row>
    <row r="449" spans="1:7" x14ac:dyDescent="0.25">
      <c r="A449" s="64"/>
      <c r="B449" s="65"/>
      <c r="C449" s="65"/>
      <c r="D449" s="66"/>
      <c r="E449" s="67" t="str">
        <f>IF(C449="","",IFERROR(IF(INDEX(Impostazioni!$B$9:$B$48,MATCH(C449,Impostazioni!$A$9:$A$48,0))="","Tipo?",INDEX(Impostazioni!$B$9:$B$48,MATCH(C449,Impostazioni!$A$9:$A$48,0))),"Categoria?"))</f>
        <v/>
      </c>
      <c r="F449" s="68" t="str">
        <f t="shared" si="12"/>
        <v/>
      </c>
      <c r="G449" s="69" t="str">
        <f t="shared" si="13"/>
        <v/>
      </c>
    </row>
    <row r="450" spans="1:7" x14ac:dyDescent="0.25">
      <c r="A450" s="64"/>
      <c r="B450" s="65"/>
      <c r="C450" s="65"/>
      <c r="D450" s="66"/>
      <c r="E450" s="67" t="str">
        <f>IF(C450="","",IFERROR(IF(INDEX(Impostazioni!$B$9:$B$48,MATCH(C450,Impostazioni!$A$9:$A$48,0))="","Tipo?",INDEX(Impostazioni!$B$9:$B$48,MATCH(C450,Impostazioni!$A$9:$A$48,0))),"Categoria?"))</f>
        <v/>
      </c>
      <c r="F450" s="68" t="str">
        <f t="shared" si="12"/>
        <v/>
      </c>
      <c r="G450" s="69" t="str">
        <f t="shared" si="13"/>
        <v/>
      </c>
    </row>
    <row r="451" spans="1:7" x14ac:dyDescent="0.25">
      <c r="A451" s="64"/>
      <c r="B451" s="65"/>
      <c r="C451" s="65"/>
      <c r="D451" s="66"/>
      <c r="E451" s="67" t="str">
        <f>IF(C451="","",IFERROR(IF(INDEX(Impostazioni!$B$9:$B$48,MATCH(C451,Impostazioni!$A$9:$A$48,0))="","Tipo?",INDEX(Impostazioni!$B$9:$B$48,MATCH(C451,Impostazioni!$A$9:$A$48,0))),"Categoria?"))</f>
        <v/>
      </c>
      <c r="F451" s="68" t="str">
        <f t="shared" si="12"/>
        <v/>
      </c>
      <c r="G451" s="69" t="str">
        <f t="shared" si="13"/>
        <v/>
      </c>
    </row>
    <row r="452" spans="1:7" x14ac:dyDescent="0.25">
      <c r="A452" s="64"/>
      <c r="B452" s="65"/>
      <c r="C452" s="65"/>
      <c r="D452" s="66"/>
      <c r="E452" s="67" t="str">
        <f>IF(C452="","",IFERROR(IF(INDEX(Impostazioni!$B$9:$B$48,MATCH(C452,Impostazioni!$A$9:$A$48,0))="","Tipo?",INDEX(Impostazioni!$B$9:$B$48,MATCH(C452,Impostazioni!$A$9:$A$48,0))),"Categoria?"))</f>
        <v/>
      </c>
      <c r="F452" s="68" t="str">
        <f t="shared" si="12"/>
        <v/>
      </c>
      <c r="G452" s="69" t="str">
        <f t="shared" si="13"/>
        <v/>
      </c>
    </row>
    <row r="453" spans="1:7" x14ac:dyDescent="0.25">
      <c r="A453" s="64"/>
      <c r="B453" s="65"/>
      <c r="C453" s="65"/>
      <c r="D453" s="66"/>
      <c r="E453" s="67" t="str">
        <f>IF(C453="","",IFERROR(IF(INDEX(Impostazioni!$B$9:$B$48,MATCH(C453,Impostazioni!$A$9:$A$48,0))="","Tipo?",INDEX(Impostazioni!$B$9:$B$48,MATCH(C453,Impostazioni!$A$9:$A$48,0))),"Categoria?"))</f>
        <v/>
      </c>
      <c r="F453" s="68" t="str">
        <f t="shared" ref="F453:F516" si="14">IF(A453="","",IFERROR(MONTH(A453),"Data?"))</f>
        <v/>
      </c>
      <c r="G453" s="69" t="str">
        <f t="shared" ref="G453:G516" si="15">IF(A453="","",IFERROR(YEAR(A453),"Data?"))</f>
        <v/>
      </c>
    </row>
    <row r="454" spans="1:7" x14ac:dyDescent="0.25">
      <c r="A454" s="64"/>
      <c r="B454" s="65"/>
      <c r="C454" s="65"/>
      <c r="D454" s="66"/>
      <c r="E454" s="67" t="str">
        <f>IF(C454="","",IFERROR(IF(INDEX(Impostazioni!$B$9:$B$48,MATCH(C454,Impostazioni!$A$9:$A$48,0))="","Tipo?",INDEX(Impostazioni!$B$9:$B$48,MATCH(C454,Impostazioni!$A$9:$A$48,0))),"Categoria?"))</f>
        <v/>
      </c>
      <c r="F454" s="68" t="str">
        <f t="shared" si="14"/>
        <v/>
      </c>
      <c r="G454" s="69" t="str">
        <f t="shared" si="15"/>
        <v/>
      </c>
    </row>
    <row r="455" spans="1:7" x14ac:dyDescent="0.25">
      <c r="A455" s="64"/>
      <c r="B455" s="65"/>
      <c r="C455" s="65"/>
      <c r="D455" s="66"/>
      <c r="E455" s="67" t="str">
        <f>IF(C455="","",IFERROR(IF(INDEX(Impostazioni!$B$9:$B$48,MATCH(C455,Impostazioni!$A$9:$A$48,0))="","Tipo?",INDEX(Impostazioni!$B$9:$B$48,MATCH(C455,Impostazioni!$A$9:$A$48,0))),"Categoria?"))</f>
        <v/>
      </c>
      <c r="F455" s="68" t="str">
        <f t="shared" si="14"/>
        <v/>
      </c>
      <c r="G455" s="69" t="str">
        <f t="shared" si="15"/>
        <v/>
      </c>
    </row>
    <row r="456" spans="1:7" x14ac:dyDescent="0.25">
      <c r="A456" s="64"/>
      <c r="B456" s="65"/>
      <c r="C456" s="65"/>
      <c r="D456" s="66"/>
      <c r="E456" s="67" t="str">
        <f>IF(C456="","",IFERROR(IF(INDEX(Impostazioni!$B$9:$B$48,MATCH(C456,Impostazioni!$A$9:$A$48,0))="","Tipo?",INDEX(Impostazioni!$B$9:$B$48,MATCH(C456,Impostazioni!$A$9:$A$48,0))),"Categoria?"))</f>
        <v/>
      </c>
      <c r="F456" s="68" t="str">
        <f t="shared" si="14"/>
        <v/>
      </c>
      <c r="G456" s="69" t="str">
        <f t="shared" si="15"/>
        <v/>
      </c>
    </row>
    <row r="457" spans="1:7" x14ac:dyDescent="0.25">
      <c r="A457" s="64"/>
      <c r="B457" s="65"/>
      <c r="C457" s="65"/>
      <c r="D457" s="66"/>
      <c r="E457" s="67" t="str">
        <f>IF(C457="","",IFERROR(IF(INDEX(Impostazioni!$B$9:$B$48,MATCH(C457,Impostazioni!$A$9:$A$48,0))="","Tipo?",INDEX(Impostazioni!$B$9:$B$48,MATCH(C457,Impostazioni!$A$9:$A$48,0))),"Categoria?"))</f>
        <v/>
      </c>
      <c r="F457" s="68" t="str">
        <f t="shared" si="14"/>
        <v/>
      </c>
      <c r="G457" s="69" t="str">
        <f t="shared" si="15"/>
        <v/>
      </c>
    </row>
    <row r="458" spans="1:7" x14ac:dyDescent="0.25">
      <c r="A458" s="64"/>
      <c r="B458" s="65"/>
      <c r="C458" s="65"/>
      <c r="D458" s="66"/>
      <c r="E458" s="67" t="str">
        <f>IF(C458="","",IFERROR(IF(INDEX(Impostazioni!$B$9:$B$48,MATCH(C458,Impostazioni!$A$9:$A$48,0))="","Tipo?",INDEX(Impostazioni!$B$9:$B$48,MATCH(C458,Impostazioni!$A$9:$A$48,0))),"Categoria?"))</f>
        <v/>
      </c>
      <c r="F458" s="68" t="str">
        <f t="shared" si="14"/>
        <v/>
      </c>
      <c r="G458" s="69" t="str">
        <f t="shared" si="15"/>
        <v/>
      </c>
    </row>
    <row r="459" spans="1:7" x14ac:dyDescent="0.25">
      <c r="A459" s="64"/>
      <c r="B459" s="65"/>
      <c r="C459" s="65"/>
      <c r="D459" s="66"/>
      <c r="E459" s="67" t="str">
        <f>IF(C459="","",IFERROR(IF(INDEX(Impostazioni!$B$9:$B$48,MATCH(C459,Impostazioni!$A$9:$A$48,0))="","Tipo?",INDEX(Impostazioni!$B$9:$B$48,MATCH(C459,Impostazioni!$A$9:$A$48,0))),"Categoria?"))</f>
        <v/>
      </c>
      <c r="F459" s="68" t="str">
        <f t="shared" si="14"/>
        <v/>
      </c>
      <c r="G459" s="69" t="str">
        <f t="shared" si="15"/>
        <v/>
      </c>
    </row>
    <row r="460" spans="1:7" x14ac:dyDescent="0.25">
      <c r="A460" s="64"/>
      <c r="B460" s="65"/>
      <c r="C460" s="65"/>
      <c r="D460" s="66"/>
      <c r="E460" s="67" t="str">
        <f>IF(C460="","",IFERROR(IF(INDEX(Impostazioni!$B$9:$B$48,MATCH(C460,Impostazioni!$A$9:$A$48,0))="","Tipo?",INDEX(Impostazioni!$B$9:$B$48,MATCH(C460,Impostazioni!$A$9:$A$48,0))),"Categoria?"))</f>
        <v/>
      </c>
      <c r="F460" s="68" t="str">
        <f t="shared" si="14"/>
        <v/>
      </c>
      <c r="G460" s="69" t="str">
        <f t="shared" si="15"/>
        <v/>
      </c>
    </row>
    <row r="461" spans="1:7" x14ac:dyDescent="0.25">
      <c r="A461" s="64"/>
      <c r="B461" s="65"/>
      <c r="C461" s="65"/>
      <c r="D461" s="66"/>
      <c r="E461" s="67" t="str">
        <f>IF(C461="","",IFERROR(IF(INDEX(Impostazioni!$B$9:$B$48,MATCH(C461,Impostazioni!$A$9:$A$48,0))="","Tipo?",INDEX(Impostazioni!$B$9:$B$48,MATCH(C461,Impostazioni!$A$9:$A$48,0))),"Categoria?"))</f>
        <v/>
      </c>
      <c r="F461" s="68" t="str">
        <f t="shared" si="14"/>
        <v/>
      </c>
      <c r="G461" s="69" t="str">
        <f t="shared" si="15"/>
        <v/>
      </c>
    </row>
    <row r="462" spans="1:7" x14ac:dyDescent="0.25">
      <c r="A462" s="64"/>
      <c r="B462" s="65"/>
      <c r="C462" s="65"/>
      <c r="D462" s="66"/>
      <c r="E462" s="67" t="str">
        <f>IF(C462="","",IFERROR(IF(INDEX(Impostazioni!$B$9:$B$48,MATCH(C462,Impostazioni!$A$9:$A$48,0))="","Tipo?",INDEX(Impostazioni!$B$9:$B$48,MATCH(C462,Impostazioni!$A$9:$A$48,0))),"Categoria?"))</f>
        <v/>
      </c>
      <c r="F462" s="68" t="str">
        <f t="shared" si="14"/>
        <v/>
      </c>
      <c r="G462" s="69" t="str">
        <f t="shared" si="15"/>
        <v/>
      </c>
    </row>
    <row r="463" spans="1:7" x14ac:dyDescent="0.25">
      <c r="A463" s="64"/>
      <c r="B463" s="65"/>
      <c r="C463" s="65"/>
      <c r="D463" s="66"/>
      <c r="E463" s="67" t="str">
        <f>IF(C463="","",IFERROR(IF(INDEX(Impostazioni!$B$9:$B$48,MATCH(C463,Impostazioni!$A$9:$A$48,0))="","Tipo?",INDEX(Impostazioni!$B$9:$B$48,MATCH(C463,Impostazioni!$A$9:$A$48,0))),"Categoria?"))</f>
        <v/>
      </c>
      <c r="F463" s="68" t="str">
        <f t="shared" si="14"/>
        <v/>
      </c>
      <c r="G463" s="69" t="str">
        <f t="shared" si="15"/>
        <v/>
      </c>
    </row>
    <row r="464" spans="1:7" x14ac:dyDescent="0.25">
      <c r="A464" s="64"/>
      <c r="B464" s="65"/>
      <c r="C464" s="65"/>
      <c r="D464" s="66"/>
      <c r="E464" s="67" t="str">
        <f>IF(C464="","",IFERROR(IF(INDEX(Impostazioni!$B$9:$B$48,MATCH(C464,Impostazioni!$A$9:$A$48,0))="","Tipo?",INDEX(Impostazioni!$B$9:$B$48,MATCH(C464,Impostazioni!$A$9:$A$48,0))),"Categoria?"))</f>
        <v/>
      </c>
      <c r="F464" s="68" t="str">
        <f t="shared" si="14"/>
        <v/>
      </c>
      <c r="G464" s="69" t="str">
        <f t="shared" si="15"/>
        <v/>
      </c>
    </row>
    <row r="465" spans="1:7" x14ac:dyDescent="0.25">
      <c r="A465" s="64"/>
      <c r="B465" s="65"/>
      <c r="C465" s="65"/>
      <c r="D465" s="66"/>
      <c r="E465" s="67" t="str">
        <f>IF(C465="","",IFERROR(IF(INDEX(Impostazioni!$B$9:$B$48,MATCH(C465,Impostazioni!$A$9:$A$48,0))="","Tipo?",INDEX(Impostazioni!$B$9:$B$48,MATCH(C465,Impostazioni!$A$9:$A$48,0))),"Categoria?"))</f>
        <v/>
      </c>
      <c r="F465" s="68" t="str">
        <f t="shared" si="14"/>
        <v/>
      </c>
      <c r="G465" s="69" t="str">
        <f t="shared" si="15"/>
        <v/>
      </c>
    </row>
    <row r="466" spans="1:7" x14ac:dyDescent="0.25">
      <c r="A466" s="64"/>
      <c r="B466" s="65"/>
      <c r="C466" s="65"/>
      <c r="D466" s="66"/>
      <c r="E466" s="67" t="str">
        <f>IF(C466="","",IFERROR(IF(INDEX(Impostazioni!$B$9:$B$48,MATCH(C466,Impostazioni!$A$9:$A$48,0))="","Tipo?",INDEX(Impostazioni!$B$9:$B$48,MATCH(C466,Impostazioni!$A$9:$A$48,0))),"Categoria?"))</f>
        <v/>
      </c>
      <c r="F466" s="68" t="str">
        <f t="shared" si="14"/>
        <v/>
      </c>
      <c r="G466" s="69" t="str">
        <f t="shared" si="15"/>
        <v/>
      </c>
    </row>
    <row r="467" spans="1:7" x14ac:dyDescent="0.25">
      <c r="A467" s="64"/>
      <c r="B467" s="65"/>
      <c r="C467" s="65"/>
      <c r="D467" s="66"/>
      <c r="E467" s="67" t="str">
        <f>IF(C467="","",IFERROR(IF(INDEX(Impostazioni!$B$9:$B$48,MATCH(C467,Impostazioni!$A$9:$A$48,0))="","Tipo?",INDEX(Impostazioni!$B$9:$B$48,MATCH(C467,Impostazioni!$A$9:$A$48,0))),"Categoria?"))</f>
        <v/>
      </c>
      <c r="F467" s="68" t="str">
        <f t="shared" si="14"/>
        <v/>
      </c>
      <c r="G467" s="69" t="str">
        <f t="shared" si="15"/>
        <v/>
      </c>
    </row>
    <row r="468" spans="1:7" x14ac:dyDescent="0.25">
      <c r="A468" s="64"/>
      <c r="B468" s="65"/>
      <c r="C468" s="65"/>
      <c r="D468" s="66"/>
      <c r="E468" s="67" t="str">
        <f>IF(C468="","",IFERROR(IF(INDEX(Impostazioni!$B$9:$B$48,MATCH(C468,Impostazioni!$A$9:$A$48,0))="","Tipo?",INDEX(Impostazioni!$B$9:$B$48,MATCH(C468,Impostazioni!$A$9:$A$48,0))),"Categoria?"))</f>
        <v/>
      </c>
      <c r="F468" s="68" t="str">
        <f t="shared" si="14"/>
        <v/>
      </c>
      <c r="G468" s="69" t="str">
        <f t="shared" si="15"/>
        <v/>
      </c>
    </row>
    <row r="469" spans="1:7" x14ac:dyDescent="0.25">
      <c r="A469" s="64"/>
      <c r="B469" s="65"/>
      <c r="C469" s="65"/>
      <c r="D469" s="66"/>
      <c r="E469" s="67" t="str">
        <f>IF(C469="","",IFERROR(IF(INDEX(Impostazioni!$B$9:$B$48,MATCH(C469,Impostazioni!$A$9:$A$48,0))="","Tipo?",INDEX(Impostazioni!$B$9:$B$48,MATCH(C469,Impostazioni!$A$9:$A$48,0))),"Categoria?"))</f>
        <v/>
      </c>
      <c r="F469" s="68" t="str">
        <f t="shared" si="14"/>
        <v/>
      </c>
      <c r="G469" s="69" t="str">
        <f t="shared" si="15"/>
        <v/>
      </c>
    </row>
    <row r="470" spans="1:7" x14ac:dyDescent="0.25">
      <c r="A470" s="64"/>
      <c r="B470" s="65"/>
      <c r="C470" s="65"/>
      <c r="D470" s="66"/>
      <c r="E470" s="67" t="str">
        <f>IF(C470="","",IFERROR(IF(INDEX(Impostazioni!$B$9:$B$48,MATCH(C470,Impostazioni!$A$9:$A$48,0))="","Tipo?",INDEX(Impostazioni!$B$9:$B$48,MATCH(C470,Impostazioni!$A$9:$A$48,0))),"Categoria?"))</f>
        <v/>
      </c>
      <c r="F470" s="68" t="str">
        <f t="shared" si="14"/>
        <v/>
      </c>
      <c r="G470" s="69" t="str">
        <f t="shared" si="15"/>
        <v/>
      </c>
    </row>
    <row r="471" spans="1:7" x14ac:dyDescent="0.25">
      <c r="A471" s="64"/>
      <c r="B471" s="65"/>
      <c r="C471" s="65"/>
      <c r="D471" s="66"/>
      <c r="E471" s="67" t="str">
        <f>IF(C471="","",IFERROR(IF(INDEX(Impostazioni!$B$9:$B$48,MATCH(C471,Impostazioni!$A$9:$A$48,0))="","Tipo?",INDEX(Impostazioni!$B$9:$B$48,MATCH(C471,Impostazioni!$A$9:$A$48,0))),"Categoria?"))</f>
        <v/>
      </c>
      <c r="F471" s="68" t="str">
        <f t="shared" si="14"/>
        <v/>
      </c>
      <c r="G471" s="69" t="str">
        <f t="shared" si="15"/>
        <v/>
      </c>
    </row>
    <row r="472" spans="1:7" x14ac:dyDescent="0.25">
      <c r="A472" s="64"/>
      <c r="B472" s="65"/>
      <c r="C472" s="65"/>
      <c r="D472" s="66"/>
      <c r="E472" s="67" t="str">
        <f>IF(C472="","",IFERROR(IF(INDEX(Impostazioni!$B$9:$B$48,MATCH(C472,Impostazioni!$A$9:$A$48,0))="","Tipo?",INDEX(Impostazioni!$B$9:$B$48,MATCH(C472,Impostazioni!$A$9:$A$48,0))),"Categoria?"))</f>
        <v/>
      </c>
      <c r="F472" s="68" t="str">
        <f t="shared" si="14"/>
        <v/>
      </c>
      <c r="G472" s="69" t="str">
        <f t="shared" si="15"/>
        <v/>
      </c>
    </row>
    <row r="473" spans="1:7" x14ac:dyDescent="0.25">
      <c r="A473" s="64"/>
      <c r="B473" s="65"/>
      <c r="C473" s="65"/>
      <c r="D473" s="66"/>
      <c r="E473" s="67" t="str">
        <f>IF(C473="","",IFERROR(IF(INDEX(Impostazioni!$B$9:$B$48,MATCH(C473,Impostazioni!$A$9:$A$48,0))="","Tipo?",INDEX(Impostazioni!$B$9:$B$48,MATCH(C473,Impostazioni!$A$9:$A$48,0))),"Categoria?"))</f>
        <v/>
      </c>
      <c r="F473" s="68" t="str">
        <f t="shared" si="14"/>
        <v/>
      </c>
      <c r="G473" s="69" t="str">
        <f t="shared" si="15"/>
        <v/>
      </c>
    </row>
    <row r="474" spans="1:7" x14ac:dyDescent="0.25">
      <c r="A474" s="64"/>
      <c r="B474" s="65"/>
      <c r="C474" s="65"/>
      <c r="D474" s="66"/>
      <c r="E474" s="67" t="str">
        <f>IF(C474="","",IFERROR(IF(INDEX(Impostazioni!$B$9:$B$48,MATCH(C474,Impostazioni!$A$9:$A$48,0))="","Tipo?",INDEX(Impostazioni!$B$9:$B$48,MATCH(C474,Impostazioni!$A$9:$A$48,0))),"Categoria?"))</f>
        <v/>
      </c>
      <c r="F474" s="68" t="str">
        <f t="shared" si="14"/>
        <v/>
      </c>
      <c r="G474" s="69" t="str">
        <f t="shared" si="15"/>
        <v/>
      </c>
    </row>
    <row r="475" spans="1:7" x14ac:dyDescent="0.25">
      <c r="A475" s="64"/>
      <c r="B475" s="65"/>
      <c r="C475" s="65"/>
      <c r="D475" s="66"/>
      <c r="E475" s="67" t="str">
        <f>IF(C475="","",IFERROR(IF(INDEX(Impostazioni!$B$9:$B$48,MATCH(C475,Impostazioni!$A$9:$A$48,0))="","Tipo?",INDEX(Impostazioni!$B$9:$B$48,MATCH(C475,Impostazioni!$A$9:$A$48,0))),"Categoria?"))</f>
        <v/>
      </c>
      <c r="F475" s="68" t="str">
        <f t="shared" si="14"/>
        <v/>
      </c>
      <c r="G475" s="69" t="str">
        <f t="shared" si="15"/>
        <v/>
      </c>
    </row>
    <row r="476" spans="1:7" x14ac:dyDescent="0.25">
      <c r="A476" s="64"/>
      <c r="B476" s="65"/>
      <c r="C476" s="65"/>
      <c r="D476" s="66"/>
      <c r="E476" s="67" t="str">
        <f>IF(C476="","",IFERROR(IF(INDEX(Impostazioni!$B$9:$B$48,MATCH(C476,Impostazioni!$A$9:$A$48,0))="","Tipo?",INDEX(Impostazioni!$B$9:$B$48,MATCH(C476,Impostazioni!$A$9:$A$48,0))),"Categoria?"))</f>
        <v/>
      </c>
      <c r="F476" s="68" t="str">
        <f t="shared" si="14"/>
        <v/>
      </c>
      <c r="G476" s="69" t="str">
        <f t="shared" si="15"/>
        <v/>
      </c>
    </row>
    <row r="477" spans="1:7" x14ac:dyDescent="0.25">
      <c r="A477" s="64"/>
      <c r="B477" s="65"/>
      <c r="C477" s="65"/>
      <c r="D477" s="66"/>
      <c r="E477" s="67" t="str">
        <f>IF(C477="","",IFERROR(IF(INDEX(Impostazioni!$B$9:$B$48,MATCH(C477,Impostazioni!$A$9:$A$48,0))="","Tipo?",INDEX(Impostazioni!$B$9:$B$48,MATCH(C477,Impostazioni!$A$9:$A$48,0))),"Categoria?"))</f>
        <v/>
      </c>
      <c r="F477" s="68" t="str">
        <f t="shared" si="14"/>
        <v/>
      </c>
      <c r="G477" s="69" t="str">
        <f t="shared" si="15"/>
        <v/>
      </c>
    </row>
    <row r="478" spans="1:7" x14ac:dyDescent="0.25">
      <c r="A478" s="64"/>
      <c r="B478" s="65"/>
      <c r="C478" s="65"/>
      <c r="D478" s="66"/>
      <c r="E478" s="67" t="str">
        <f>IF(C478="","",IFERROR(IF(INDEX(Impostazioni!$B$9:$B$48,MATCH(C478,Impostazioni!$A$9:$A$48,0))="","Tipo?",INDEX(Impostazioni!$B$9:$B$48,MATCH(C478,Impostazioni!$A$9:$A$48,0))),"Categoria?"))</f>
        <v/>
      </c>
      <c r="F478" s="68" t="str">
        <f t="shared" si="14"/>
        <v/>
      </c>
      <c r="G478" s="69" t="str">
        <f t="shared" si="15"/>
        <v/>
      </c>
    </row>
    <row r="479" spans="1:7" x14ac:dyDescent="0.25">
      <c r="A479" s="64"/>
      <c r="B479" s="65"/>
      <c r="C479" s="65"/>
      <c r="D479" s="66"/>
      <c r="E479" s="67" t="str">
        <f>IF(C479="","",IFERROR(IF(INDEX(Impostazioni!$B$9:$B$48,MATCH(C479,Impostazioni!$A$9:$A$48,0))="","Tipo?",INDEX(Impostazioni!$B$9:$B$48,MATCH(C479,Impostazioni!$A$9:$A$48,0))),"Categoria?"))</f>
        <v/>
      </c>
      <c r="F479" s="68" t="str">
        <f t="shared" si="14"/>
        <v/>
      </c>
      <c r="G479" s="69" t="str">
        <f t="shared" si="15"/>
        <v/>
      </c>
    </row>
    <row r="480" spans="1:7" x14ac:dyDescent="0.25">
      <c r="A480" s="64"/>
      <c r="B480" s="65"/>
      <c r="C480" s="65"/>
      <c r="D480" s="66"/>
      <c r="E480" s="67" t="str">
        <f>IF(C480="","",IFERROR(IF(INDEX(Impostazioni!$B$9:$B$48,MATCH(C480,Impostazioni!$A$9:$A$48,0))="","Tipo?",INDEX(Impostazioni!$B$9:$B$48,MATCH(C480,Impostazioni!$A$9:$A$48,0))),"Categoria?"))</f>
        <v/>
      </c>
      <c r="F480" s="68" t="str">
        <f t="shared" si="14"/>
        <v/>
      </c>
      <c r="G480" s="69" t="str">
        <f t="shared" si="15"/>
        <v/>
      </c>
    </row>
    <row r="481" spans="1:7" x14ac:dyDescent="0.25">
      <c r="A481" s="64"/>
      <c r="B481" s="65"/>
      <c r="C481" s="65"/>
      <c r="D481" s="66"/>
      <c r="E481" s="67" t="str">
        <f>IF(C481="","",IFERROR(IF(INDEX(Impostazioni!$B$9:$B$48,MATCH(C481,Impostazioni!$A$9:$A$48,0))="","Tipo?",INDEX(Impostazioni!$B$9:$B$48,MATCH(C481,Impostazioni!$A$9:$A$48,0))),"Categoria?"))</f>
        <v/>
      </c>
      <c r="F481" s="68" t="str">
        <f t="shared" si="14"/>
        <v/>
      </c>
      <c r="G481" s="69" t="str">
        <f t="shared" si="15"/>
        <v/>
      </c>
    </row>
    <row r="482" spans="1:7" x14ac:dyDescent="0.25">
      <c r="A482" s="64"/>
      <c r="B482" s="65"/>
      <c r="C482" s="65"/>
      <c r="D482" s="66"/>
      <c r="E482" s="67" t="str">
        <f>IF(C482="","",IFERROR(IF(INDEX(Impostazioni!$B$9:$B$48,MATCH(C482,Impostazioni!$A$9:$A$48,0))="","Tipo?",INDEX(Impostazioni!$B$9:$B$48,MATCH(C482,Impostazioni!$A$9:$A$48,0))),"Categoria?"))</f>
        <v/>
      </c>
      <c r="F482" s="68" t="str">
        <f t="shared" si="14"/>
        <v/>
      </c>
      <c r="G482" s="69" t="str">
        <f t="shared" si="15"/>
        <v/>
      </c>
    </row>
    <row r="483" spans="1:7" x14ac:dyDescent="0.25">
      <c r="A483" s="64"/>
      <c r="B483" s="65"/>
      <c r="C483" s="65"/>
      <c r="D483" s="66"/>
      <c r="E483" s="67" t="str">
        <f>IF(C483="","",IFERROR(IF(INDEX(Impostazioni!$B$9:$B$48,MATCH(C483,Impostazioni!$A$9:$A$48,0))="","Tipo?",INDEX(Impostazioni!$B$9:$B$48,MATCH(C483,Impostazioni!$A$9:$A$48,0))),"Categoria?"))</f>
        <v/>
      </c>
      <c r="F483" s="68" t="str">
        <f t="shared" si="14"/>
        <v/>
      </c>
      <c r="G483" s="69" t="str">
        <f t="shared" si="15"/>
        <v/>
      </c>
    </row>
    <row r="484" spans="1:7" x14ac:dyDescent="0.25">
      <c r="A484" s="64"/>
      <c r="B484" s="65"/>
      <c r="C484" s="65"/>
      <c r="D484" s="66"/>
      <c r="E484" s="67" t="str">
        <f>IF(C484="","",IFERROR(IF(INDEX(Impostazioni!$B$9:$B$48,MATCH(C484,Impostazioni!$A$9:$A$48,0))="","Tipo?",INDEX(Impostazioni!$B$9:$B$48,MATCH(C484,Impostazioni!$A$9:$A$48,0))),"Categoria?"))</f>
        <v/>
      </c>
      <c r="F484" s="68" t="str">
        <f t="shared" si="14"/>
        <v/>
      </c>
      <c r="G484" s="69" t="str">
        <f t="shared" si="15"/>
        <v/>
      </c>
    </row>
    <row r="485" spans="1:7" x14ac:dyDescent="0.25">
      <c r="A485" s="64"/>
      <c r="B485" s="65"/>
      <c r="C485" s="65"/>
      <c r="D485" s="66"/>
      <c r="E485" s="67" t="str">
        <f>IF(C485="","",IFERROR(IF(INDEX(Impostazioni!$B$9:$B$48,MATCH(C485,Impostazioni!$A$9:$A$48,0))="","Tipo?",INDEX(Impostazioni!$B$9:$B$48,MATCH(C485,Impostazioni!$A$9:$A$48,0))),"Categoria?"))</f>
        <v/>
      </c>
      <c r="F485" s="68" t="str">
        <f t="shared" si="14"/>
        <v/>
      </c>
      <c r="G485" s="69" t="str">
        <f t="shared" si="15"/>
        <v/>
      </c>
    </row>
    <row r="486" spans="1:7" x14ac:dyDescent="0.25">
      <c r="A486" s="64"/>
      <c r="B486" s="65"/>
      <c r="C486" s="65"/>
      <c r="D486" s="66"/>
      <c r="E486" s="67" t="str">
        <f>IF(C486="","",IFERROR(IF(INDEX(Impostazioni!$B$9:$B$48,MATCH(C486,Impostazioni!$A$9:$A$48,0))="","Tipo?",INDEX(Impostazioni!$B$9:$B$48,MATCH(C486,Impostazioni!$A$9:$A$48,0))),"Categoria?"))</f>
        <v/>
      </c>
      <c r="F486" s="68" t="str">
        <f t="shared" si="14"/>
        <v/>
      </c>
      <c r="G486" s="69" t="str">
        <f t="shared" si="15"/>
        <v/>
      </c>
    </row>
    <row r="487" spans="1:7" x14ac:dyDescent="0.25">
      <c r="A487" s="64"/>
      <c r="B487" s="65"/>
      <c r="C487" s="65"/>
      <c r="D487" s="66"/>
      <c r="E487" s="67" t="str">
        <f>IF(C487="","",IFERROR(IF(INDEX(Impostazioni!$B$9:$B$48,MATCH(C487,Impostazioni!$A$9:$A$48,0))="","Tipo?",INDEX(Impostazioni!$B$9:$B$48,MATCH(C487,Impostazioni!$A$9:$A$48,0))),"Categoria?"))</f>
        <v/>
      </c>
      <c r="F487" s="68" t="str">
        <f t="shared" si="14"/>
        <v/>
      </c>
      <c r="G487" s="69" t="str">
        <f t="shared" si="15"/>
        <v/>
      </c>
    </row>
    <row r="488" spans="1:7" x14ac:dyDescent="0.25">
      <c r="A488" s="64"/>
      <c r="B488" s="65"/>
      <c r="C488" s="65"/>
      <c r="D488" s="66"/>
      <c r="E488" s="67" t="str">
        <f>IF(C488="","",IFERROR(IF(INDEX(Impostazioni!$B$9:$B$48,MATCH(C488,Impostazioni!$A$9:$A$48,0))="","Tipo?",INDEX(Impostazioni!$B$9:$B$48,MATCH(C488,Impostazioni!$A$9:$A$48,0))),"Categoria?"))</f>
        <v/>
      </c>
      <c r="F488" s="68" t="str">
        <f t="shared" si="14"/>
        <v/>
      </c>
      <c r="G488" s="69" t="str">
        <f t="shared" si="15"/>
        <v/>
      </c>
    </row>
    <row r="489" spans="1:7" x14ac:dyDescent="0.25">
      <c r="A489" s="64"/>
      <c r="B489" s="65"/>
      <c r="C489" s="65"/>
      <c r="D489" s="66"/>
      <c r="E489" s="67" t="str">
        <f>IF(C489="","",IFERROR(IF(INDEX(Impostazioni!$B$9:$B$48,MATCH(C489,Impostazioni!$A$9:$A$48,0))="","Tipo?",INDEX(Impostazioni!$B$9:$B$48,MATCH(C489,Impostazioni!$A$9:$A$48,0))),"Categoria?"))</f>
        <v/>
      </c>
      <c r="F489" s="68" t="str">
        <f t="shared" si="14"/>
        <v/>
      </c>
      <c r="G489" s="69" t="str">
        <f t="shared" si="15"/>
        <v/>
      </c>
    </row>
    <row r="490" spans="1:7" x14ac:dyDescent="0.25">
      <c r="A490" s="64"/>
      <c r="B490" s="65"/>
      <c r="C490" s="65"/>
      <c r="D490" s="66"/>
      <c r="E490" s="67" t="str">
        <f>IF(C490="","",IFERROR(IF(INDEX(Impostazioni!$B$9:$B$48,MATCH(C490,Impostazioni!$A$9:$A$48,0))="","Tipo?",INDEX(Impostazioni!$B$9:$B$48,MATCH(C490,Impostazioni!$A$9:$A$48,0))),"Categoria?"))</f>
        <v/>
      </c>
      <c r="F490" s="68" t="str">
        <f t="shared" si="14"/>
        <v/>
      </c>
      <c r="G490" s="69" t="str">
        <f t="shared" si="15"/>
        <v/>
      </c>
    </row>
    <row r="491" spans="1:7" x14ac:dyDescent="0.25">
      <c r="A491" s="64"/>
      <c r="B491" s="65"/>
      <c r="C491" s="65"/>
      <c r="D491" s="66"/>
      <c r="E491" s="67" t="str">
        <f>IF(C491="","",IFERROR(IF(INDEX(Impostazioni!$B$9:$B$48,MATCH(C491,Impostazioni!$A$9:$A$48,0))="","Tipo?",INDEX(Impostazioni!$B$9:$B$48,MATCH(C491,Impostazioni!$A$9:$A$48,0))),"Categoria?"))</f>
        <v/>
      </c>
      <c r="F491" s="68" t="str">
        <f t="shared" si="14"/>
        <v/>
      </c>
      <c r="G491" s="69" t="str">
        <f t="shared" si="15"/>
        <v/>
      </c>
    </row>
    <row r="492" spans="1:7" x14ac:dyDescent="0.25">
      <c r="A492" s="64"/>
      <c r="B492" s="65"/>
      <c r="C492" s="65"/>
      <c r="D492" s="66"/>
      <c r="E492" s="67" t="str">
        <f>IF(C492="","",IFERROR(IF(INDEX(Impostazioni!$B$9:$B$48,MATCH(C492,Impostazioni!$A$9:$A$48,0))="","Tipo?",INDEX(Impostazioni!$B$9:$B$48,MATCH(C492,Impostazioni!$A$9:$A$48,0))),"Categoria?"))</f>
        <v/>
      </c>
      <c r="F492" s="68" t="str">
        <f t="shared" si="14"/>
        <v/>
      </c>
      <c r="G492" s="69" t="str">
        <f t="shared" si="15"/>
        <v/>
      </c>
    </row>
    <row r="493" spans="1:7" x14ac:dyDescent="0.25">
      <c r="A493" s="64"/>
      <c r="B493" s="65"/>
      <c r="C493" s="65"/>
      <c r="D493" s="66"/>
      <c r="E493" s="67" t="str">
        <f>IF(C493="","",IFERROR(IF(INDEX(Impostazioni!$B$9:$B$48,MATCH(C493,Impostazioni!$A$9:$A$48,0))="","Tipo?",INDEX(Impostazioni!$B$9:$B$48,MATCH(C493,Impostazioni!$A$9:$A$48,0))),"Categoria?"))</f>
        <v/>
      </c>
      <c r="F493" s="68" t="str">
        <f t="shared" si="14"/>
        <v/>
      </c>
      <c r="G493" s="69" t="str">
        <f t="shared" si="15"/>
        <v/>
      </c>
    </row>
    <row r="494" spans="1:7" x14ac:dyDescent="0.25">
      <c r="A494" s="64"/>
      <c r="B494" s="65"/>
      <c r="C494" s="65"/>
      <c r="D494" s="66"/>
      <c r="E494" s="67" t="str">
        <f>IF(C494="","",IFERROR(IF(INDEX(Impostazioni!$B$9:$B$48,MATCH(C494,Impostazioni!$A$9:$A$48,0))="","Tipo?",INDEX(Impostazioni!$B$9:$B$48,MATCH(C494,Impostazioni!$A$9:$A$48,0))),"Categoria?"))</f>
        <v/>
      </c>
      <c r="F494" s="68" t="str">
        <f t="shared" si="14"/>
        <v/>
      </c>
      <c r="G494" s="69" t="str">
        <f t="shared" si="15"/>
        <v/>
      </c>
    </row>
    <row r="495" spans="1:7" x14ac:dyDescent="0.25">
      <c r="A495" s="64"/>
      <c r="B495" s="65"/>
      <c r="C495" s="65"/>
      <c r="D495" s="66"/>
      <c r="E495" s="67" t="str">
        <f>IF(C495="","",IFERROR(IF(INDEX(Impostazioni!$B$9:$B$48,MATCH(C495,Impostazioni!$A$9:$A$48,0))="","Tipo?",INDEX(Impostazioni!$B$9:$B$48,MATCH(C495,Impostazioni!$A$9:$A$48,0))),"Categoria?"))</f>
        <v/>
      </c>
      <c r="F495" s="68" t="str">
        <f t="shared" si="14"/>
        <v/>
      </c>
      <c r="G495" s="69" t="str">
        <f t="shared" si="15"/>
        <v/>
      </c>
    </row>
    <row r="496" spans="1:7" x14ac:dyDescent="0.25">
      <c r="A496" s="64"/>
      <c r="B496" s="65"/>
      <c r="C496" s="65"/>
      <c r="D496" s="66"/>
      <c r="E496" s="67" t="str">
        <f>IF(C496="","",IFERROR(IF(INDEX(Impostazioni!$B$9:$B$48,MATCH(C496,Impostazioni!$A$9:$A$48,0))="","Tipo?",INDEX(Impostazioni!$B$9:$B$48,MATCH(C496,Impostazioni!$A$9:$A$48,0))),"Categoria?"))</f>
        <v/>
      </c>
      <c r="F496" s="68" t="str">
        <f t="shared" si="14"/>
        <v/>
      </c>
      <c r="G496" s="69" t="str">
        <f t="shared" si="15"/>
        <v/>
      </c>
    </row>
    <row r="497" spans="1:7" x14ac:dyDescent="0.25">
      <c r="A497" s="64"/>
      <c r="B497" s="65"/>
      <c r="C497" s="65"/>
      <c r="D497" s="66"/>
      <c r="E497" s="67" t="str">
        <f>IF(C497="","",IFERROR(IF(INDEX(Impostazioni!$B$9:$B$48,MATCH(C497,Impostazioni!$A$9:$A$48,0))="","Tipo?",INDEX(Impostazioni!$B$9:$B$48,MATCH(C497,Impostazioni!$A$9:$A$48,0))),"Categoria?"))</f>
        <v/>
      </c>
      <c r="F497" s="68" t="str">
        <f t="shared" si="14"/>
        <v/>
      </c>
      <c r="G497" s="69" t="str">
        <f t="shared" si="15"/>
        <v/>
      </c>
    </row>
    <row r="498" spans="1:7" x14ac:dyDescent="0.25">
      <c r="A498" s="64"/>
      <c r="B498" s="65"/>
      <c r="C498" s="65"/>
      <c r="D498" s="66"/>
      <c r="E498" s="67" t="str">
        <f>IF(C498="","",IFERROR(IF(INDEX(Impostazioni!$B$9:$B$48,MATCH(C498,Impostazioni!$A$9:$A$48,0))="","Tipo?",INDEX(Impostazioni!$B$9:$B$48,MATCH(C498,Impostazioni!$A$9:$A$48,0))),"Categoria?"))</f>
        <v/>
      </c>
      <c r="F498" s="68" t="str">
        <f t="shared" si="14"/>
        <v/>
      </c>
      <c r="G498" s="69" t="str">
        <f t="shared" si="15"/>
        <v/>
      </c>
    </row>
    <row r="499" spans="1:7" x14ac:dyDescent="0.25">
      <c r="A499" s="64"/>
      <c r="B499" s="65"/>
      <c r="C499" s="65"/>
      <c r="D499" s="66"/>
      <c r="E499" s="67" t="str">
        <f>IF(C499="","",IFERROR(IF(INDEX(Impostazioni!$B$9:$B$48,MATCH(C499,Impostazioni!$A$9:$A$48,0))="","Tipo?",INDEX(Impostazioni!$B$9:$B$48,MATCH(C499,Impostazioni!$A$9:$A$48,0))),"Categoria?"))</f>
        <v/>
      </c>
      <c r="F499" s="68" t="str">
        <f t="shared" si="14"/>
        <v/>
      </c>
      <c r="G499" s="69" t="str">
        <f t="shared" si="15"/>
        <v/>
      </c>
    </row>
    <row r="500" spans="1:7" x14ac:dyDescent="0.25">
      <c r="A500" s="64"/>
      <c r="B500" s="65"/>
      <c r="C500" s="65"/>
      <c r="D500" s="66"/>
      <c r="E500" s="67" t="str">
        <f>IF(C500="","",IFERROR(IF(INDEX(Impostazioni!$B$9:$B$48,MATCH(C500,Impostazioni!$A$9:$A$48,0))="","Tipo?",INDEX(Impostazioni!$B$9:$B$48,MATCH(C500,Impostazioni!$A$9:$A$48,0))),"Categoria?"))</f>
        <v/>
      </c>
      <c r="F500" s="68" t="str">
        <f t="shared" si="14"/>
        <v/>
      </c>
      <c r="G500" s="69" t="str">
        <f t="shared" si="15"/>
        <v/>
      </c>
    </row>
    <row r="501" spans="1:7" x14ac:dyDescent="0.25">
      <c r="A501" s="64"/>
      <c r="B501" s="65"/>
      <c r="C501" s="65"/>
      <c r="D501" s="66"/>
      <c r="E501" s="67" t="str">
        <f>IF(C501="","",IFERROR(IF(INDEX(Impostazioni!$B$9:$B$48,MATCH(C501,Impostazioni!$A$9:$A$48,0))="","Tipo?",INDEX(Impostazioni!$B$9:$B$48,MATCH(C501,Impostazioni!$A$9:$A$48,0))),"Categoria?"))</f>
        <v/>
      </c>
      <c r="F501" s="68" t="str">
        <f t="shared" si="14"/>
        <v/>
      </c>
      <c r="G501" s="69" t="str">
        <f t="shared" si="15"/>
        <v/>
      </c>
    </row>
    <row r="502" spans="1:7" x14ac:dyDescent="0.25">
      <c r="A502" s="64"/>
      <c r="B502" s="65"/>
      <c r="C502" s="65"/>
      <c r="D502" s="66"/>
      <c r="E502" s="67" t="str">
        <f>IF(C502="","",IFERROR(IF(INDEX(Impostazioni!$B$9:$B$48,MATCH(C502,Impostazioni!$A$9:$A$48,0))="","Tipo?",INDEX(Impostazioni!$B$9:$B$48,MATCH(C502,Impostazioni!$A$9:$A$48,0))),"Categoria?"))</f>
        <v/>
      </c>
      <c r="F502" s="68" t="str">
        <f t="shared" si="14"/>
        <v/>
      </c>
      <c r="G502" s="69" t="str">
        <f t="shared" si="15"/>
        <v/>
      </c>
    </row>
    <row r="503" spans="1:7" x14ac:dyDescent="0.25">
      <c r="A503" s="64"/>
      <c r="B503" s="65"/>
      <c r="C503" s="65"/>
      <c r="D503" s="66"/>
      <c r="E503" s="67" t="str">
        <f>IF(C503="","",IFERROR(IF(INDEX(Impostazioni!$B$9:$B$48,MATCH(C503,Impostazioni!$A$9:$A$48,0))="","Tipo?",INDEX(Impostazioni!$B$9:$B$48,MATCH(C503,Impostazioni!$A$9:$A$48,0))),"Categoria?"))</f>
        <v/>
      </c>
      <c r="F503" s="68" t="str">
        <f t="shared" si="14"/>
        <v/>
      </c>
      <c r="G503" s="69" t="str">
        <f t="shared" si="15"/>
        <v/>
      </c>
    </row>
    <row r="504" spans="1:7" x14ac:dyDescent="0.25">
      <c r="A504" s="64"/>
      <c r="B504" s="65"/>
      <c r="C504" s="65"/>
      <c r="D504" s="66"/>
      <c r="E504" s="67" t="str">
        <f>IF(C504="","",IFERROR(IF(INDEX(Impostazioni!$B$9:$B$48,MATCH(C504,Impostazioni!$A$9:$A$48,0))="","Tipo?",INDEX(Impostazioni!$B$9:$B$48,MATCH(C504,Impostazioni!$A$9:$A$48,0))),"Categoria?"))</f>
        <v/>
      </c>
      <c r="F504" s="68" t="str">
        <f t="shared" si="14"/>
        <v/>
      </c>
      <c r="G504" s="69" t="str">
        <f t="shared" si="15"/>
        <v/>
      </c>
    </row>
    <row r="505" spans="1:7" x14ac:dyDescent="0.25">
      <c r="A505" s="64"/>
      <c r="B505" s="65"/>
      <c r="C505" s="65"/>
      <c r="D505" s="66"/>
      <c r="E505" s="67" t="str">
        <f>IF(C505="","",IFERROR(IF(INDEX(Impostazioni!$B$9:$B$48,MATCH(C505,Impostazioni!$A$9:$A$48,0))="","Tipo?",INDEX(Impostazioni!$B$9:$B$48,MATCH(C505,Impostazioni!$A$9:$A$48,0))),"Categoria?"))</f>
        <v/>
      </c>
      <c r="F505" s="68" t="str">
        <f t="shared" si="14"/>
        <v/>
      </c>
      <c r="G505" s="69" t="str">
        <f t="shared" si="15"/>
        <v/>
      </c>
    </row>
    <row r="506" spans="1:7" x14ac:dyDescent="0.25">
      <c r="A506" s="64"/>
      <c r="B506" s="65"/>
      <c r="C506" s="65"/>
      <c r="D506" s="66"/>
      <c r="E506" s="67" t="str">
        <f>IF(C506="","",IFERROR(IF(INDEX(Impostazioni!$B$9:$B$48,MATCH(C506,Impostazioni!$A$9:$A$48,0))="","Tipo?",INDEX(Impostazioni!$B$9:$B$48,MATCH(C506,Impostazioni!$A$9:$A$48,0))),"Categoria?"))</f>
        <v/>
      </c>
      <c r="F506" s="68" t="str">
        <f t="shared" si="14"/>
        <v/>
      </c>
      <c r="G506" s="69" t="str">
        <f t="shared" si="15"/>
        <v/>
      </c>
    </row>
    <row r="507" spans="1:7" x14ac:dyDescent="0.25">
      <c r="A507" s="64"/>
      <c r="B507" s="65"/>
      <c r="C507" s="65"/>
      <c r="D507" s="66"/>
      <c r="E507" s="67" t="str">
        <f>IF(C507="","",IFERROR(IF(INDEX(Impostazioni!$B$9:$B$48,MATCH(C507,Impostazioni!$A$9:$A$48,0))="","Tipo?",INDEX(Impostazioni!$B$9:$B$48,MATCH(C507,Impostazioni!$A$9:$A$48,0))),"Categoria?"))</f>
        <v/>
      </c>
      <c r="F507" s="68" t="str">
        <f t="shared" si="14"/>
        <v/>
      </c>
      <c r="G507" s="69" t="str">
        <f t="shared" si="15"/>
        <v/>
      </c>
    </row>
    <row r="508" spans="1:7" x14ac:dyDescent="0.25">
      <c r="A508" s="64"/>
      <c r="B508" s="65"/>
      <c r="C508" s="65"/>
      <c r="D508" s="66"/>
      <c r="E508" s="67" t="str">
        <f>IF(C508="","",IFERROR(IF(INDEX(Impostazioni!$B$9:$B$48,MATCH(C508,Impostazioni!$A$9:$A$48,0))="","Tipo?",INDEX(Impostazioni!$B$9:$B$48,MATCH(C508,Impostazioni!$A$9:$A$48,0))),"Categoria?"))</f>
        <v/>
      </c>
      <c r="F508" s="68" t="str">
        <f t="shared" si="14"/>
        <v/>
      </c>
      <c r="G508" s="69" t="str">
        <f t="shared" si="15"/>
        <v/>
      </c>
    </row>
    <row r="509" spans="1:7" x14ac:dyDescent="0.25">
      <c r="A509" s="64"/>
      <c r="B509" s="65"/>
      <c r="C509" s="65"/>
      <c r="D509" s="66"/>
      <c r="E509" s="67" t="str">
        <f>IF(C509="","",IFERROR(IF(INDEX(Impostazioni!$B$9:$B$48,MATCH(C509,Impostazioni!$A$9:$A$48,0))="","Tipo?",INDEX(Impostazioni!$B$9:$B$48,MATCH(C509,Impostazioni!$A$9:$A$48,0))),"Categoria?"))</f>
        <v/>
      </c>
      <c r="F509" s="68" t="str">
        <f t="shared" si="14"/>
        <v/>
      </c>
      <c r="G509" s="69" t="str">
        <f t="shared" si="15"/>
        <v/>
      </c>
    </row>
    <row r="510" spans="1:7" x14ac:dyDescent="0.25">
      <c r="A510" s="64"/>
      <c r="B510" s="65"/>
      <c r="C510" s="65"/>
      <c r="D510" s="66"/>
      <c r="E510" s="67" t="str">
        <f>IF(C510="","",IFERROR(IF(INDEX(Impostazioni!$B$9:$B$48,MATCH(C510,Impostazioni!$A$9:$A$48,0))="","Tipo?",INDEX(Impostazioni!$B$9:$B$48,MATCH(C510,Impostazioni!$A$9:$A$48,0))),"Categoria?"))</f>
        <v/>
      </c>
      <c r="F510" s="68" t="str">
        <f t="shared" si="14"/>
        <v/>
      </c>
      <c r="G510" s="69" t="str">
        <f t="shared" si="15"/>
        <v/>
      </c>
    </row>
    <row r="511" spans="1:7" x14ac:dyDescent="0.25">
      <c r="A511" s="64"/>
      <c r="B511" s="65"/>
      <c r="C511" s="65"/>
      <c r="D511" s="66"/>
      <c r="E511" s="67" t="str">
        <f>IF(C511="","",IFERROR(IF(INDEX(Impostazioni!$B$9:$B$48,MATCH(C511,Impostazioni!$A$9:$A$48,0))="","Tipo?",INDEX(Impostazioni!$B$9:$B$48,MATCH(C511,Impostazioni!$A$9:$A$48,0))),"Categoria?"))</f>
        <v/>
      </c>
      <c r="F511" s="68" t="str">
        <f t="shared" si="14"/>
        <v/>
      </c>
      <c r="G511" s="69" t="str">
        <f t="shared" si="15"/>
        <v/>
      </c>
    </row>
    <row r="512" spans="1:7" x14ac:dyDescent="0.25">
      <c r="A512" s="64"/>
      <c r="B512" s="65"/>
      <c r="C512" s="65"/>
      <c r="D512" s="66"/>
      <c r="E512" s="67" t="str">
        <f>IF(C512="","",IFERROR(IF(INDEX(Impostazioni!$B$9:$B$48,MATCH(C512,Impostazioni!$A$9:$A$48,0))="","Tipo?",INDEX(Impostazioni!$B$9:$B$48,MATCH(C512,Impostazioni!$A$9:$A$48,0))),"Categoria?"))</f>
        <v/>
      </c>
      <c r="F512" s="68" t="str">
        <f t="shared" si="14"/>
        <v/>
      </c>
      <c r="G512" s="69" t="str">
        <f t="shared" si="15"/>
        <v/>
      </c>
    </row>
    <row r="513" spans="1:7" x14ac:dyDescent="0.25">
      <c r="A513" s="64"/>
      <c r="B513" s="65"/>
      <c r="C513" s="65"/>
      <c r="D513" s="66"/>
      <c r="E513" s="67" t="str">
        <f>IF(C513="","",IFERROR(IF(INDEX(Impostazioni!$B$9:$B$48,MATCH(C513,Impostazioni!$A$9:$A$48,0))="","Tipo?",INDEX(Impostazioni!$B$9:$B$48,MATCH(C513,Impostazioni!$A$9:$A$48,0))),"Categoria?"))</f>
        <v/>
      </c>
      <c r="F513" s="68" t="str">
        <f t="shared" si="14"/>
        <v/>
      </c>
      <c r="G513" s="69" t="str">
        <f t="shared" si="15"/>
        <v/>
      </c>
    </row>
    <row r="514" spans="1:7" x14ac:dyDescent="0.25">
      <c r="A514" s="64"/>
      <c r="B514" s="65"/>
      <c r="C514" s="65"/>
      <c r="D514" s="66"/>
      <c r="E514" s="67" t="str">
        <f>IF(C514="","",IFERROR(IF(INDEX(Impostazioni!$B$9:$B$48,MATCH(C514,Impostazioni!$A$9:$A$48,0))="","Tipo?",INDEX(Impostazioni!$B$9:$B$48,MATCH(C514,Impostazioni!$A$9:$A$48,0))),"Categoria?"))</f>
        <v/>
      </c>
      <c r="F514" s="68" t="str">
        <f t="shared" si="14"/>
        <v/>
      </c>
      <c r="G514" s="69" t="str">
        <f t="shared" si="15"/>
        <v/>
      </c>
    </row>
    <row r="515" spans="1:7" x14ac:dyDescent="0.25">
      <c r="A515" s="64"/>
      <c r="B515" s="65"/>
      <c r="C515" s="65"/>
      <c r="D515" s="66"/>
      <c r="E515" s="67" t="str">
        <f>IF(C515="","",IFERROR(IF(INDEX(Impostazioni!$B$9:$B$48,MATCH(C515,Impostazioni!$A$9:$A$48,0))="","Tipo?",INDEX(Impostazioni!$B$9:$B$48,MATCH(C515,Impostazioni!$A$9:$A$48,0))),"Categoria?"))</f>
        <v/>
      </c>
      <c r="F515" s="68" t="str">
        <f t="shared" si="14"/>
        <v/>
      </c>
      <c r="G515" s="69" t="str">
        <f t="shared" si="15"/>
        <v/>
      </c>
    </row>
    <row r="516" spans="1:7" x14ac:dyDescent="0.25">
      <c r="A516" s="64"/>
      <c r="B516" s="65"/>
      <c r="C516" s="65"/>
      <c r="D516" s="66"/>
      <c r="E516" s="67" t="str">
        <f>IF(C516="","",IFERROR(IF(INDEX(Impostazioni!$B$9:$B$48,MATCH(C516,Impostazioni!$A$9:$A$48,0))="","Tipo?",INDEX(Impostazioni!$B$9:$B$48,MATCH(C516,Impostazioni!$A$9:$A$48,0))),"Categoria?"))</f>
        <v/>
      </c>
      <c r="F516" s="68" t="str">
        <f t="shared" si="14"/>
        <v/>
      </c>
      <c r="G516" s="69" t="str">
        <f t="shared" si="15"/>
        <v/>
      </c>
    </row>
    <row r="517" spans="1:7" x14ac:dyDescent="0.25">
      <c r="A517" s="64"/>
      <c r="B517" s="65"/>
      <c r="C517" s="65"/>
      <c r="D517" s="66"/>
      <c r="E517" s="67" t="str">
        <f>IF(C517="","",IFERROR(IF(INDEX(Impostazioni!$B$9:$B$48,MATCH(C517,Impostazioni!$A$9:$A$48,0))="","Tipo?",INDEX(Impostazioni!$B$9:$B$48,MATCH(C517,Impostazioni!$A$9:$A$48,0))),"Categoria?"))</f>
        <v/>
      </c>
      <c r="F517" s="68" t="str">
        <f t="shared" ref="F517:F580" si="16">IF(A517="","",IFERROR(MONTH(A517),"Data?"))</f>
        <v/>
      </c>
      <c r="G517" s="69" t="str">
        <f t="shared" ref="G517:G580" si="17">IF(A517="","",IFERROR(YEAR(A517),"Data?"))</f>
        <v/>
      </c>
    </row>
    <row r="518" spans="1:7" x14ac:dyDescent="0.25">
      <c r="A518" s="64"/>
      <c r="B518" s="65"/>
      <c r="C518" s="65"/>
      <c r="D518" s="66"/>
      <c r="E518" s="67" t="str">
        <f>IF(C518="","",IFERROR(IF(INDEX(Impostazioni!$B$9:$B$48,MATCH(C518,Impostazioni!$A$9:$A$48,0))="","Tipo?",INDEX(Impostazioni!$B$9:$B$48,MATCH(C518,Impostazioni!$A$9:$A$48,0))),"Categoria?"))</f>
        <v/>
      </c>
      <c r="F518" s="68" t="str">
        <f t="shared" si="16"/>
        <v/>
      </c>
      <c r="G518" s="69" t="str">
        <f t="shared" si="17"/>
        <v/>
      </c>
    </row>
    <row r="519" spans="1:7" x14ac:dyDescent="0.25">
      <c r="A519" s="64"/>
      <c r="B519" s="65"/>
      <c r="C519" s="65"/>
      <c r="D519" s="66"/>
      <c r="E519" s="67" t="str">
        <f>IF(C519="","",IFERROR(IF(INDEX(Impostazioni!$B$9:$B$48,MATCH(C519,Impostazioni!$A$9:$A$48,0))="","Tipo?",INDEX(Impostazioni!$B$9:$B$48,MATCH(C519,Impostazioni!$A$9:$A$48,0))),"Categoria?"))</f>
        <v/>
      </c>
      <c r="F519" s="68" t="str">
        <f t="shared" si="16"/>
        <v/>
      </c>
      <c r="G519" s="69" t="str">
        <f t="shared" si="17"/>
        <v/>
      </c>
    </row>
    <row r="520" spans="1:7" x14ac:dyDescent="0.25">
      <c r="A520" s="64"/>
      <c r="B520" s="65"/>
      <c r="C520" s="65"/>
      <c r="D520" s="66"/>
      <c r="E520" s="67" t="str">
        <f>IF(C520="","",IFERROR(IF(INDEX(Impostazioni!$B$9:$B$48,MATCH(C520,Impostazioni!$A$9:$A$48,0))="","Tipo?",INDEX(Impostazioni!$B$9:$B$48,MATCH(C520,Impostazioni!$A$9:$A$48,0))),"Categoria?"))</f>
        <v/>
      </c>
      <c r="F520" s="68" t="str">
        <f t="shared" si="16"/>
        <v/>
      </c>
      <c r="G520" s="69" t="str">
        <f t="shared" si="17"/>
        <v/>
      </c>
    </row>
    <row r="521" spans="1:7" x14ac:dyDescent="0.25">
      <c r="A521" s="64"/>
      <c r="B521" s="65"/>
      <c r="C521" s="65"/>
      <c r="D521" s="66"/>
      <c r="E521" s="67" t="str">
        <f>IF(C521="","",IFERROR(IF(INDEX(Impostazioni!$B$9:$B$48,MATCH(C521,Impostazioni!$A$9:$A$48,0))="","Tipo?",INDEX(Impostazioni!$B$9:$B$48,MATCH(C521,Impostazioni!$A$9:$A$48,0))),"Categoria?"))</f>
        <v/>
      </c>
      <c r="F521" s="68" t="str">
        <f t="shared" si="16"/>
        <v/>
      </c>
      <c r="G521" s="69" t="str">
        <f t="shared" si="17"/>
        <v/>
      </c>
    </row>
    <row r="522" spans="1:7" x14ac:dyDescent="0.25">
      <c r="A522" s="64"/>
      <c r="B522" s="65"/>
      <c r="C522" s="65"/>
      <c r="D522" s="66"/>
      <c r="E522" s="67" t="str">
        <f>IF(C522="","",IFERROR(IF(INDEX(Impostazioni!$B$9:$B$48,MATCH(C522,Impostazioni!$A$9:$A$48,0))="","Tipo?",INDEX(Impostazioni!$B$9:$B$48,MATCH(C522,Impostazioni!$A$9:$A$48,0))),"Categoria?"))</f>
        <v/>
      </c>
      <c r="F522" s="68" t="str">
        <f t="shared" si="16"/>
        <v/>
      </c>
      <c r="G522" s="69" t="str">
        <f t="shared" si="17"/>
        <v/>
      </c>
    </row>
    <row r="523" spans="1:7" x14ac:dyDescent="0.25">
      <c r="A523" s="64"/>
      <c r="B523" s="65"/>
      <c r="C523" s="65"/>
      <c r="D523" s="66"/>
      <c r="E523" s="67" t="str">
        <f>IF(C523="","",IFERROR(IF(INDEX(Impostazioni!$B$9:$B$48,MATCH(C523,Impostazioni!$A$9:$A$48,0))="","Tipo?",INDEX(Impostazioni!$B$9:$B$48,MATCH(C523,Impostazioni!$A$9:$A$48,0))),"Categoria?"))</f>
        <v/>
      </c>
      <c r="F523" s="68" t="str">
        <f t="shared" si="16"/>
        <v/>
      </c>
      <c r="G523" s="69" t="str">
        <f t="shared" si="17"/>
        <v/>
      </c>
    </row>
    <row r="524" spans="1:7" x14ac:dyDescent="0.25">
      <c r="A524" s="64"/>
      <c r="B524" s="65"/>
      <c r="C524" s="65"/>
      <c r="D524" s="66"/>
      <c r="E524" s="67" t="str">
        <f>IF(C524="","",IFERROR(IF(INDEX(Impostazioni!$B$9:$B$48,MATCH(C524,Impostazioni!$A$9:$A$48,0))="","Tipo?",INDEX(Impostazioni!$B$9:$B$48,MATCH(C524,Impostazioni!$A$9:$A$48,0))),"Categoria?"))</f>
        <v/>
      </c>
      <c r="F524" s="68" t="str">
        <f t="shared" si="16"/>
        <v/>
      </c>
      <c r="G524" s="69" t="str">
        <f t="shared" si="17"/>
        <v/>
      </c>
    </row>
    <row r="525" spans="1:7" x14ac:dyDescent="0.25">
      <c r="A525" s="64"/>
      <c r="B525" s="65"/>
      <c r="C525" s="65"/>
      <c r="D525" s="66"/>
      <c r="E525" s="67" t="str">
        <f>IF(C525="","",IFERROR(IF(INDEX(Impostazioni!$B$9:$B$48,MATCH(C525,Impostazioni!$A$9:$A$48,0))="","Tipo?",INDEX(Impostazioni!$B$9:$B$48,MATCH(C525,Impostazioni!$A$9:$A$48,0))),"Categoria?"))</f>
        <v/>
      </c>
      <c r="F525" s="68" t="str">
        <f t="shared" si="16"/>
        <v/>
      </c>
      <c r="G525" s="69" t="str">
        <f t="shared" si="17"/>
        <v/>
      </c>
    </row>
    <row r="526" spans="1:7" x14ac:dyDescent="0.25">
      <c r="A526" s="64"/>
      <c r="B526" s="65"/>
      <c r="C526" s="65"/>
      <c r="D526" s="66"/>
      <c r="E526" s="67" t="str">
        <f>IF(C526="","",IFERROR(IF(INDEX(Impostazioni!$B$9:$B$48,MATCH(C526,Impostazioni!$A$9:$A$48,0))="","Tipo?",INDEX(Impostazioni!$B$9:$B$48,MATCH(C526,Impostazioni!$A$9:$A$48,0))),"Categoria?"))</f>
        <v/>
      </c>
      <c r="F526" s="68" t="str">
        <f t="shared" si="16"/>
        <v/>
      </c>
      <c r="G526" s="69" t="str">
        <f t="shared" si="17"/>
        <v/>
      </c>
    </row>
    <row r="527" spans="1:7" x14ac:dyDescent="0.25">
      <c r="A527" s="64"/>
      <c r="B527" s="65"/>
      <c r="C527" s="65"/>
      <c r="D527" s="66"/>
      <c r="E527" s="67" t="str">
        <f>IF(C527="","",IFERROR(IF(INDEX(Impostazioni!$B$9:$B$48,MATCH(C527,Impostazioni!$A$9:$A$48,0))="","Tipo?",INDEX(Impostazioni!$B$9:$B$48,MATCH(C527,Impostazioni!$A$9:$A$48,0))),"Categoria?"))</f>
        <v/>
      </c>
      <c r="F527" s="68" t="str">
        <f t="shared" si="16"/>
        <v/>
      </c>
      <c r="G527" s="69" t="str">
        <f t="shared" si="17"/>
        <v/>
      </c>
    </row>
    <row r="528" spans="1:7" x14ac:dyDescent="0.25">
      <c r="A528" s="64"/>
      <c r="B528" s="65"/>
      <c r="C528" s="65"/>
      <c r="D528" s="66"/>
      <c r="E528" s="67" t="str">
        <f>IF(C528="","",IFERROR(IF(INDEX(Impostazioni!$B$9:$B$48,MATCH(C528,Impostazioni!$A$9:$A$48,0))="","Tipo?",INDEX(Impostazioni!$B$9:$B$48,MATCH(C528,Impostazioni!$A$9:$A$48,0))),"Categoria?"))</f>
        <v/>
      </c>
      <c r="F528" s="68" t="str">
        <f t="shared" si="16"/>
        <v/>
      </c>
      <c r="G528" s="69" t="str">
        <f t="shared" si="17"/>
        <v/>
      </c>
    </row>
    <row r="529" spans="1:7" x14ac:dyDescent="0.25">
      <c r="A529" s="64"/>
      <c r="B529" s="65"/>
      <c r="C529" s="65"/>
      <c r="D529" s="66"/>
      <c r="E529" s="67" t="str">
        <f>IF(C529="","",IFERROR(IF(INDEX(Impostazioni!$B$9:$B$48,MATCH(C529,Impostazioni!$A$9:$A$48,0))="","Tipo?",INDEX(Impostazioni!$B$9:$B$48,MATCH(C529,Impostazioni!$A$9:$A$48,0))),"Categoria?"))</f>
        <v/>
      </c>
      <c r="F529" s="68" t="str">
        <f t="shared" si="16"/>
        <v/>
      </c>
      <c r="G529" s="69" t="str">
        <f t="shared" si="17"/>
        <v/>
      </c>
    </row>
    <row r="530" spans="1:7" x14ac:dyDescent="0.25">
      <c r="A530" s="64"/>
      <c r="B530" s="65"/>
      <c r="C530" s="65"/>
      <c r="D530" s="66"/>
      <c r="E530" s="67" t="str">
        <f>IF(C530="","",IFERROR(IF(INDEX(Impostazioni!$B$9:$B$48,MATCH(C530,Impostazioni!$A$9:$A$48,0))="","Tipo?",INDEX(Impostazioni!$B$9:$B$48,MATCH(C530,Impostazioni!$A$9:$A$48,0))),"Categoria?"))</f>
        <v/>
      </c>
      <c r="F530" s="68" t="str">
        <f t="shared" si="16"/>
        <v/>
      </c>
      <c r="G530" s="69" t="str">
        <f t="shared" si="17"/>
        <v/>
      </c>
    </row>
    <row r="531" spans="1:7" x14ac:dyDescent="0.25">
      <c r="A531" s="64"/>
      <c r="B531" s="65"/>
      <c r="C531" s="65"/>
      <c r="D531" s="66"/>
      <c r="E531" s="67" t="str">
        <f>IF(C531="","",IFERROR(IF(INDEX(Impostazioni!$B$9:$B$48,MATCH(C531,Impostazioni!$A$9:$A$48,0))="","Tipo?",INDEX(Impostazioni!$B$9:$B$48,MATCH(C531,Impostazioni!$A$9:$A$48,0))),"Categoria?"))</f>
        <v/>
      </c>
      <c r="F531" s="68" t="str">
        <f t="shared" si="16"/>
        <v/>
      </c>
      <c r="G531" s="69" t="str">
        <f t="shared" si="17"/>
        <v/>
      </c>
    </row>
    <row r="532" spans="1:7" x14ac:dyDescent="0.25">
      <c r="A532" s="64"/>
      <c r="B532" s="65"/>
      <c r="C532" s="65"/>
      <c r="D532" s="66"/>
      <c r="E532" s="67" t="str">
        <f>IF(C532="","",IFERROR(IF(INDEX(Impostazioni!$B$9:$B$48,MATCH(C532,Impostazioni!$A$9:$A$48,0))="","Tipo?",INDEX(Impostazioni!$B$9:$B$48,MATCH(C532,Impostazioni!$A$9:$A$48,0))),"Categoria?"))</f>
        <v/>
      </c>
      <c r="F532" s="68" t="str">
        <f t="shared" si="16"/>
        <v/>
      </c>
      <c r="G532" s="69" t="str">
        <f t="shared" si="17"/>
        <v/>
      </c>
    </row>
    <row r="533" spans="1:7" x14ac:dyDescent="0.25">
      <c r="A533" s="64"/>
      <c r="B533" s="65"/>
      <c r="C533" s="65"/>
      <c r="D533" s="66"/>
      <c r="E533" s="67" t="str">
        <f>IF(C533="","",IFERROR(IF(INDEX(Impostazioni!$B$9:$B$48,MATCH(C533,Impostazioni!$A$9:$A$48,0))="","Tipo?",INDEX(Impostazioni!$B$9:$B$48,MATCH(C533,Impostazioni!$A$9:$A$48,0))),"Categoria?"))</f>
        <v/>
      </c>
      <c r="F533" s="68" t="str">
        <f t="shared" si="16"/>
        <v/>
      </c>
      <c r="G533" s="69" t="str">
        <f t="shared" si="17"/>
        <v/>
      </c>
    </row>
    <row r="534" spans="1:7" x14ac:dyDescent="0.25">
      <c r="A534" s="64"/>
      <c r="B534" s="65"/>
      <c r="C534" s="65"/>
      <c r="D534" s="66"/>
      <c r="E534" s="67" t="str">
        <f>IF(C534="","",IFERROR(IF(INDEX(Impostazioni!$B$9:$B$48,MATCH(C534,Impostazioni!$A$9:$A$48,0))="","Tipo?",INDEX(Impostazioni!$B$9:$B$48,MATCH(C534,Impostazioni!$A$9:$A$48,0))),"Categoria?"))</f>
        <v/>
      </c>
      <c r="F534" s="68" t="str">
        <f t="shared" si="16"/>
        <v/>
      </c>
      <c r="G534" s="69" t="str">
        <f t="shared" si="17"/>
        <v/>
      </c>
    </row>
    <row r="535" spans="1:7" x14ac:dyDescent="0.25">
      <c r="A535" s="64"/>
      <c r="B535" s="65"/>
      <c r="C535" s="65"/>
      <c r="D535" s="66"/>
      <c r="E535" s="67" t="str">
        <f>IF(C535="","",IFERROR(IF(INDEX(Impostazioni!$B$9:$B$48,MATCH(C535,Impostazioni!$A$9:$A$48,0))="","Tipo?",INDEX(Impostazioni!$B$9:$B$48,MATCH(C535,Impostazioni!$A$9:$A$48,0))),"Categoria?"))</f>
        <v/>
      </c>
      <c r="F535" s="68" t="str">
        <f t="shared" si="16"/>
        <v/>
      </c>
      <c r="G535" s="69" t="str">
        <f t="shared" si="17"/>
        <v/>
      </c>
    </row>
    <row r="536" spans="1:7" x14ac:dyDescent="0.25">
      <c r="A536" s="64"/>
      <c r="B536" s="65"/>
      <c r="C536" s="65"/>
      <c r="D536" s="66"/>
      <c r="E536" s="67" t="str">
        <f>IF(C536="","",IFERROR(IF(INDEX(Impostazioni!$B$9:$B$48,MATCH(C536,Impostazioni!$A$9:$A$48,0))="","Tipo?",INDEX(Impostazioni!$B$9:$B$48,MATCH(C536,Impostazioni!$A$9:$A$48,0))),"Categoria?"))</f>
        <v/>
      </c>
      <c r="F536" s="68" t="str">
        <f t="shared" si="16"/>
        <v/>
      </c>
      <c r="G536" s="69" t="str">
        <f t="shared" si="17"/>
        <v/>
      </c>
    </row>
    <row r="537" spans="1:7" x14ac:dyDescent="0.25">
      <c r="A537" s="64"/>
      <c r="B537" s="65"/>
      <c r="C537" s="65"/>
      <c r="D537" s="66"/>
      <c r="E537" s="67" t="str">
        <f>IF(C537="","",IFERROR(IF(INDEX(Impostazioni!$B$9:$B$48,MATCH(C537,Impostazioni!$A$9:$A$48,0))="","Tipo?",INDEX(Impostazioni!$B$9:$B$48,MATCH(C537,Impostazioni!$A$9:$A$48,0))),"Categoria?"))</f>
        <v/>
      </c>
      <c r="F537" s="68" t="str">
        <f t="shared" si="16"/>
        <v/>
      </c>
      <c r="G537" s="69" t="str">
        <f t="shared" si="17"/>
        <v/>
      </c>
    </row>
    <row r="538" spans="1:7" x14ac:dyDescent="0.25">
      <c r="A538" s="64"/>
      <c r="B538" s="65"/>
      <c r="C538" s="65"/>
      <c r="D538" s="66"/>
      <c r="E538" s="67" t="str">
        <f>IF(C538="","",IFERROR(IF(INDEX(Impostazioni!$B$9:$B$48,MATCH(C538,Impostazioni!$A$9:$A$48,0))="","Tipo?",INDEX(Impostazioni!$B$9:$B$48,MATCH(C538,Impostazioni!$A$9:$A$48,0))),"Categoria?"))</f>
        <v/>
      </c>
      <c r="F538" s="68" t="str">
        <f t="shared" si="16"/>
        <v/>
      </c>
      <c r="G538" s="69" t="str">
        <f t="shared" si="17"/>
        <v/>
      </c>
    </row>
    <row r="539" spans="1:7" x14ac:dyDescent="0.25">
      <c r="A539" s="64"/>
      <c r="B539" s="65"/>
      <c r="C539" s="65"/>
      <c r="D539" s="66"/>
      <c r="E539" s="67" t="str">
        <f>IF(C539="","",IFERROR(IF(INDEX(Impostazioni!$B$9:$B$48,MATCH(C539,Impostazioni!$A$9:$A$48,0))="","Tipo?",INDEX(Impostazioni!$B$9:$B$48,MATCH(C539,Impostazioni!$A$9:$A$48,0))),"Categoria?"))</f>
        <v/>
      </c>
      <c r="F539" s="68" t="str">
        <f t="shared" si="16"/>
        <v/>
      </c>
      <c r="G539" s="69" t="str">
        <f t="shared" si="17"/>
        <v/>
      </c>
    </row>
    <row r="540" spans="1:7" x14ac:dyDescent="0.25">
      <c r="A540" s="64"/>
      <c r="B540" s="65"/>
      <c r="C540" s="65"/>
      <c r="D540" s="66"/>
      <c r="E540" s="67" t="str">
        <f>IF(C540="","",IFERROR(IF(INDEX(Impostazioni!$B$9:$B$48,MATCH(C540,Impostazioni!$A$9:$A$48,0))="","Tipo?",INDEX(Impostazioni!$B$9:$B$48,MATCH(C540,Impostazioni!$A$9:$A$48,0))),"Categoria?"))</f>
        <v/>
      </c>
      <c r="F540" s="68" t="str">
        <f t="shared" si="16"/>
        <v/>
      </c>
      <c r="G540" s="69" t="str">
        <f t="shared" si="17"/>
        <v/>
      </c>
    </row>
    <row r="541" spans="1:7" x14ac:dyDescent="0.25">
      <c r="A541" s="64"/>
      <c r="B541" s="65"/>
      <c r="C541" s="65"/>
      <c r="D541" s="66"/>
      <c r="E541" s="67" t="str">
        <f>IF(C541="","",IFERROR(IF(INDEX(Impostazioni!$B$9:$B$48,MATCH(C541,Impostazioni!$A$9:$A$48,0))="","Tipo?",INDEX(Impostazioni!$B$9:$B$48,MATCH(C541,Impostazioni!$A$9:$A$48,0))),"Categoria?"))</f>
        <v/>
      </c>
      <c r="F541" s="68" t="str">
        <f t="shared" si="16"/>
        <v/>
      </c>
      <c r="G541" s="69" t="str">
        <f t="shared" si="17"/>
        <v/>
      </c>
    </row>
    <row r="542" spans="1:7" x14ac:dyDescent="0.25">
      <c r="A542" s="64"/>
      <c r="B542" s="65"/>
      <c r="C542" s="65"/>
      <c r="D542" s="66"/>
      <c r="E542" s="67" t="str">
        <f>IF(C542="","",IFERROR(IF(INDEX(Impostazioni!$B$9:$B$48,MATCH(C542,Impostazioni!$A$9:$A$48,0))="","Tipo?",INDEX(Impostazioni!$B$9:$B$48,MATCH(C542,Impostazioni!$A$9:$A$48,0))),"Categoria?"))</f>
        <v/>
      </c>
      <c r="F542" s="68" t="str">
        <f t="shared" si="16"/>
        <v/>
      </c>
      <c r="G542" s="69" t="str">
        <f t="shared" si="17"/>
        <v/>
      </c>
    </row>
    <row r="543" spans="1:7" x14ac:dyDescent="0.25">
      <c r="A543" s="64"/>
      <c r="B543" s="65"/>
      <c r="C543" s="65"/>
      <c r="D543" s="66"/>
      <c r="E543" s="67" t="str">
        <f>IF(C543="","",IFERROR(IF(INDEX(Impostazioni!$B$9:$B$48,MATCH(C543,Impostazioni!$A$9:$A$48,0))="","Tipo?",INDEX(Impostazioni!$B$9:$B$48,MATCH(C543,Impostazioni!$A$9:$A$48,0))),"Categoria?"))</f>
        <v/>
      </c>
      <c r="F543" s="68" t="str">
        <f t="shared" si="16"/>
        <v/>
      </c>
      <c r="G543" s="69" t="str">
        <f t="shared" si="17"/>
        <v/>
      </c>
    </row>
    <row r="544" spans="1:7" x14ac:dyDescent="0.25">
      <c r="A544" s="64"/>
      <c r="B544" s="65"/>
      <c r="C544" s="65"/>
      <c r="D544" s="66"/>
      <c r="E544" s="67" t="str">
        <f>IF(C544="","",IFERROR(IF(INDEX(Impostazioni!$B$9:$B$48,MATCH(C544,Impostazioni!$A$9:$A$48,0))="","Tipo?",INDEX(Impostazioni!$B$9:$B$48,MATCH(C544,Impostazioni!$A$9:$A$48,0))),"Categoria?"))</f>
        <v/>
      </c>
      <c r="F544" s="68" t="str">
        <f t="shared" si="16"/>
        <v/>
      </c>
      <c r="G544" s="69" t="str">
        <f t="shared" si="17"/>
        <v/>
      </c>
    </row>
    <row r="545" spans="1:7" x14ac:dyDescent="0.25">
      <c r="A545" s="64"/>
      <c r="B545" s="65"/>
      <c r="C545" s="65"/>
      <c r="D545" s="66"/>
      <c r="E545" s="67" t="str">
        <f>IF(C545="","",IFERROR(IF(INDEX(Impostazioni!$B$9:$B$48,MATCH(C545,Impostazioni!$A$9:$A$48,0))="","Tipo?",INDEX(Impostazioni!$B$9:$B$48,MATCH(C545,Impostazioni!$A$9:$A$48,0))),"Categoria?"))</f>
        <v/>
      </c>
      <c r="F545" s="68" t="str">
        <f t="shared" si="16"/>
        <v/>
      </c>
      <c r="G545" s="69" t="str">
        <f t="shared" si="17"/>
        <v/>
      </c>
    </row>
    <row r="546" spans="1:7" x14ac:dyDescent="0.25">
      <c r="A546" s="64"/>
      <c r="B546" s="65"/>
      <c r="C546" s="65"/>
      <c r="D546" s="66"/>
      <c r="E546" s="67" t="str">
        <f>IF(C546="","",IFERROR(IF(INDEX(Impostazioni!$B$9:$B$48,MATCH(C546,Impostazioni!$A$9:$A$48,0))="","Tipo?",INDEX(Impostazioni!$B$9:$B$48,MATCH(C546,Impostazioni!$A$9:$A$48,0))),"Categoria?"))</f>
        <v/>
      </c>
      <c r="F546" s="68" t="str">
        <f t="shared" si="16"/>
        <v/>
      </c>
      <c r="G546" s="69" t="str">
        <f t="shared" si="17"/>
        <v/>
      </c>
    </row>
    <row r="547" spans="1:7" x14ac:dyDescent="0.25">
      <c r="A547" s="64"/>
      <c r="B547" s="65"/>
      <c r="C547" s="65"/>
      <c r="D547" s="66"/>
      <c r="E547" s="67" t="str">
        <f>IF(C547="","",IFERROR(IF(INDEX(Impostazioni!$B$9:$B$48,MATCH(C547,Impostazioni!$A$9:$A$48,0))="","Tipo?",INDEX(Impostazioni!$B$9:$B$48,MATCH(C547,Impostazioni!$A$9:$A$48,0))),"Categoria?"))</f>
        <v/>
      </c>
      <c r="F547" s="68" t="str">
        <f t="shared" si="16"/>
        <v/>
      </c>
      <c r="G547" s="69" t="str">
        <f t="shared" si="17"/>
        <v/>
      </c>
    </row>
    <row r="548" spans="1:7" x14ac:dyDescent="0.25">
      <c r="A548" s="64"/>
      <c r="B548" s="65"/>
      <c r="C548" s="65"/>
      <c r="D548" s="66"/>
      <c r="E548" s="67" t="str">
        <f>IF(C548="","",IFERROR(IF(INDEX(Impostazioni!$B$9:$B$48,MATCH(C548,Impostazioni!$A$9:$A$48,0))="","Tipo?",INDEX(Impostazioni!$B$9:$B$48,MATCH(C548,Impostazioni!$A$9:$A$48,0))),"Categoria?"))</f>
        <v/>
      </c>
      <c r="F548" s="68" t="str">
        <f t="shared" si="16"/>
        <v/>
      </c>
      <c r="G548" s="69" t="str">
        <f t="shared" si="17"/>
        <v/>
      </c>
    </row>
    <row r="549" spans="1:7" x14ac:dyDescent="0.25">
      <c r="A549" s="64"/>
      <c r="B549" s="65"/>
      <c r="C549" s="65"/>
      <c r="D549" s="66"/>
      <c r="E549" s="67" t="str">
        <f>IF(C549="","",IFERROR(IF(INDEX(Impostazioni!$B$9:$B$48,MATCH(C549,Impostazioni!$A$9:$A$48,0))="","Tipo?",INDEX(Impostazioni!$B$9:$B$48,MATCH(C549,Impostazioni!$A$9:$A$48,0))),"Categoria?"))</f>
        <v/>
      </c>
      <c r="F549" s="68" t="str">
        <f t="shared" si="16"/>
        <v/>
      </c>
      <c r="G549" s="69" t="str">
        <f t="shared" si="17"/>
        <v/>
      </c>
    </row>
    <row r="550" spans="1:7" x14ac:dyDescent="0.25">
      <c r="A550" s="64"/>
      <c r="B550" s="65"/>
      <c r="C550" s="65"/>
      <c r="D550" s="66"/>
      <c r="E550" s="67" t="str">
        <f>IF(C550="","",IFERROR(IF(INDEX(Impostazioni!$B$9:$B$48,MATCH(C550,Impostazioni!$A$9:$A$48,0))="","Tipo?",INDEX(Impostazioni!$B$9:$B$48,MATCH(C550,Impostazioni!$A$9:$A$48,0))),"Categoria?"))</f>
        <v/>
      </c>
      <c r="F550" s="68" t="str">
        <f t="shared" si="16"/>
        <v/>
      </c>
      <c r="G550" s="69" t="str">
        <f t="shared" si="17"/>
        <v/>
      </c>
    </row>
    <row r="551" spans="1:7" x14ac:dyDescent="0.25">
      <c r="A551" s="64"/>
      <c r="B551" s="65"/>
      <c r="C551" s="65"/>
      <c r="D551" s="66"/>
      <c r="E551" s="67" t="str">
        <f>IF(C551="","",IFERROR(IF(INDEX(Impostazioni!$B$9:$B$48,MATCH(C551,Impostazioni!$A$9:$A$48,0))="","Tipo?",INDEX(Impostazioni!$B$9:$B$48,MATCH(C551,Impostazioni!$A$9:$A$48,0))),"Categoria?"))</f>
        <v/>
      </c>
      <c r="F551" s="68" t="str">
        <f t="shared" si="16"/>
        <v/>
      </c>
      <c r="G551" s="69" t="str">
        <f t="shared" si="17"/>
        <v/>
      </c>
    </row>
    <row r="552" spans="1:7" x14ac:dyDescent="0.25">
      <c r="A552" s="64"/>
      <c r="B552" s="65"/>
      <c r="C552" s="65"/>
      <c r="D552" s="66"/>
      <c r="E552" s="67" t="str">
        <f>IF(C552="","",IFERROR(IF(INDEX(Impostazioni!$B$9:$B$48,MATCH(C552,Impostazioni!$A$9:$A$48,0))="","Tipo?",INDEX(Impostazioni!$B$9:$B$48,MATCH(C552,Impostazioni!$A$9:$A$48,0))),"Categoria?"))</f>
        <v/>
      </c>
      <c r="F552" s="68" t="str">
        <f t="shared" si="16"/>
        <v/>
      </c>
      <c r="G552" s="69" t="str">
        <f t="shared" si="17"/>
        <v/>
      </c>
    </row>
    <row r="553" spans="1:7" x14ac:dyDescent="0.25">
      <c r="A553" s="64"/>
      <c r="B553" s="65"/>
      <c r="C553" s="65"/>
      <c r="D553" s="66"/>
      <c r="E553" s="67" t="str">
        <f>IF(C553="","",IFERROR(IF(INDEX(Impostazioni!$B$9:$B$48,MATCH(C553,Impostazioni!$A$9:$A$48,0))="","Tipo?",INDEX(Impostazioni!$B$9:$B$48,MATCH(C553,Impostazioni!$A$9:$A$48,0))),"Categoria?"))</f>
        <v/>
      </c>
      <c r="F553" s="68" t="str">
        <f t="shared" si="16"/>
        <v/>
      </c>
      <c r="G553" s="69" t="str">
        <f t="shared" si="17"/>
        <v/>
      </c>
    </row>
    <row r="554" spans="1:7" x14ac:dyDescent="0.25">
      <c r="A554" s="64"/>
      <c r="B554" s="65"/>
      <c r="C554" s="65"/>
      <c r="D554" s="66"/>
      <c r="E554" s="67" t="str">
        <f>IF(C554="","",IFERROR(IF(INDEX(Impostazioni!$B$9:$B$48,MATCH(C554,Impostazioni!$A$9:$A$48,0))="","Tipo?",INDEX(Impostazioni!$B$9:$B$48,MATCH(C554,Impostazioni!$A$9:$A$48,0))),"Categoria?"))</f>
        <v/>
      </c>
      <c r="F554" s="68" t="str">
        <f t="shared" si="16"/>
        <v/>
      </c>
      <c r="G554" s="69" t="str">
        <f t="shared" si="17"/>
        <v/>
      </c>
    </row>
    <row r="555" spans="1:7" x14ac:dyDescent="0.25">
      <c r="A555" s="64"/>
      <c r="B555" s="65"/>
      <c r="C555" s="65"/>
      <c r="D555" s="66"/>
      <c r="E555" s="67" t="str">
        <f>IF(C555="","",IFERROR(IF(INDEX(Impostazioni!$B$9:$B$48,MATCH(C555,Impostazioni!$A$9:$A$48,0))="","Tipo?",INDEX(Impostazioni!$B$9:$B$48,MATCH(C555,Impostazioni!$A$9:$A$48,0))),"Categoria?"))</f>
        <v/>
      </c>
      <c r="F555" s="68" t="str">
        <f t="shared" si="16"/>
        <v/>
      </c>
      <c r="G555" s="69" t="str">
        <f t="shared" si="17"/>
        <v/>
      </c>
    </row>
    <row r="556" spans="1:7" x14ac:dyDescent="0.25">
      <c r="A556" s="64"/>
      <c r="B556" s="65"/>
      <c r="C556" s="65"/>
      <c r="D556" s="66"/>
      <c r="E556" s="67" t="str">
        <f>IF(C556="","",IFERROR(IF(INDEX(Impostazioni!$B$9:$B$48,MATCH(C556,Impostazioni!$A$9:$A$48,0))="","Tipo?",INDEX(Impostazioni!$B$9:$B$48,MATCH(C556,Impostazioni!$A$9:$A$48,0))),"Categoria?"))</f>
        <v/>
      </c>
      <c r="F556" s="68" t="str">
        <f t="shared" si="16"/>
        <v/>
      </c>
      <c r="G556" s="69" t="str">
        <f t="shared" si="17"/>
        <v/>
      </c>
    </row>
    <row r="557" spans="1:7" x14ac:dyDescent="0.25">
      <c r="A557" s="64"/>
      <c r="B557" s="65"/>
      <c r="C557" s="65"/>
      <c r="D557" s="66"/>
      <c r="E557" s="67" t="str">
        <f>IF(C557="","",IFERROR(IF(INDEX(Impostazioni!$B$9:$B$48,MATCH(C557,Impostazioni!$A$9:$A$48,0))="","Tipo?",INDEX(Impostazioni!$B$9:$B$48,MATCH(C557,Impostazioni!$A$9:$A$48,0))),"Categoria?"))</f>
        <v/>
      </c>
      <c r="F557" s="68" t="str">
        <f t="shared" si="16"/>
        <v/>
      </c>
      <c r="G557" s="69" t="str">
        <f t="shared" si="17"/>
        <v/>
      </c>
    </row>
    <row r="558" spans="1:7" x14ac:dyDescent="0.25">
      <c r="A558" s="64"/>
      <c r="B558" s="65"/>
      <c r="C558" s="65"/>
      <c r="D558" s="66"/>
      <c r="E558" s="67" t="str">
        <f>IF(C558="","",IFERROR(IF(INDEX(Impostazioni!$B$9:$B$48,MATCH(C558,Impostazioni!$A$9:$A$48,0))="","Tipo?",INDEX(Impostazioni!$B$9:$B$48,MATCH(C558,Impostazioni!$A$9:$A$48,0))),"Categoria?"))</f>
        <v/>
      </c>
      <c r="F558" s="68" t="str">
        <f t="shared" si="16"/>
        <v/>
      </c>
      <c r="G558" s="69" t="str">
        <f t="shared" si="17"/>
        <v/>
      </c>
    </row>
    <row r="559" spans="1:7" x14ac:dyDescent="0.25">
      <c r="A559" s="64"/>
      <c r="B559" s="65"/>
      <c r="C559" s="65"/>
      <c r="D559" s="66"/>
      <c r="E559" s="67" t="str">
        <f>IF(C559="","",IFERROR(IF(INDEX(Impostazioni!$B$9:$B$48,MATCH(C559,Impostazioni!$A$9:$A$48,0))="","Tipo?",INDEX(Impostazioni!$B$9:$B$48,MATCH(C559,Impostazioni!$A$9:$A$48,0))),"Categoria?"))</f>
        <v/>
      </c>
      <c r="F559" s="68" t="str">
        <f t="shared" si="16"/>
        <v/>
      </c>
      <c r="G559" s="69" t="str">
        <f t="shared" si="17"/>
        <v/>
      </c>
    </row>
    <row r="560" spans="1:7" x14ac:dyDescent="0.25">
      <c r="A560" s="64"/>
      <c r="B560" s="65"/>
      <c r="C560" s="65"/>
      <c r="D560" s="66"/>
      <c r="E560" s="67" t="str">
        <f>IF(C560="","",IFERROR(IF(INDEX(Impostazioni!$B$9:$B$48,MATCH(C560,Impostazioni!$A$9:$A$48,0))="","Tipo?",INDEX(Impostazioni!$B$9:$B$48,MATCH(C560,Impostazioni!$A$9:$A$48,0))),"Categoria?"))</f>
        <v/>
      </c>
      <c r="F560" s="68" t="str">
        <f t="shared" si="16"/>
        <v/>
      </c>
      <c r="G560" s="69" t="str">
        <f t="shared" si="17"/>
        <v/>
      </c>
    </row>
    <row r="561" spans="1:7" x14ac:dyDescent="0.25">
      <c r="A561" s="64"/>
      <c r="B561" s="65"/>
      <c r="C561" s="65"/>
      <c r="D561" s="66"/>
      <c r="E561" s="67" t="str">
        <f>IF(C561="","",IFERROR(IF(INDEX(Impostazioni!$B$9:$B$48,MATCH(C561,Impostazioni!$A$9:$A$48,0))="","Tipo?",INDEX(Impostazioni!$B$9:$B$48,MATCH(C561,Impostazioni!$A$9:$A$48,0))),"Categoria?"))</f>
        <v/>
      </c>
      <c r="F561" s="68" t="str">
        <f t="shared" si="16"/>
        <v/>
      </c>
      <c r="G561" s="69" t="str">
        <f t="shared" si="17"/>
        <v/>
      </c>
    </row>
    <row r="562" spans="1:7" x14ac:dyDescent="0.25">
      <c r="A562" s="64"/>
      <c r="B562" s="65"/>
      <c r="C562" s="65"/>
      <c r="D562" s="66"/>
      <c r="E562" s="67" t="str">
        <f>IF(C562="","",IFERROR(IF(INDEX(Impostazioni!$B$9:$B$48,MATCH(C562,Impostazioni!$A$9:$A$48,0))="","Tipo?",INDEX(Impostazioni!$B$9:$B$48,MATCH(C562,Impostazioni!$A$9:$A$48,0))),"Categoria?"))</f>
        <v/>
      </c>
      <c r="F562" s="68" t="str">
        <f t="shared" si="16"/>
        <v/>
      </c>
      <c r="G562" s="69" t="str">
        <f t="shared" si="17"/>
        <v/>
      </c>
    </row>
    <row r="563" spans="1:7" x14ac:dyDescent="0.25">
      <c r="A563" s="64"/>
      <c r="B563" s="65"/>
      <c r="C563" s="65"/>
      <c r="D563" s="66"/>
      <c r="E563" s="67" t="str">
        <f>IF(C563="","",IFERROR(IF(INDEX(Impostazioni!$B$9:$B$48,MATCH(C563,Impostazioni!$A$9:$A$48,0))="","Tipo?",INDEX(Impostazioni!$B$9:$B$48,MATCH(C563,Impostazioni!$A$9:$A$48,0))),"Categoria?"))</f>
        <v/>
      </c>
      <c r="F563" s="68" t="str">
        <f t="shared" si="16"/>
        <v/>
      </c>
      <c r="G563" s="69" t="str">
        <f t="shared" si="17"/>
        <v/>
      </c>
    </row>
    <row r="564" spans="1:7" x14ac:dyDescent="0.25">
      <c r="A564" s="64"/>
      <c r="B564" s="65"/>
      <c r="C564" s="65"/>
      <c r="D564" s="66"/>
      <c r="E564" s="67" t="str">
        <f>IF(C564="","",IFERROR(IF(INDEX(Impostazioni!$B$9:$B$48,MATCH(C564,Impostazioni!$A$9:$A$48,0))="","Tipo?",INDEX(Impostazioni!$B$9:$B$48,MATCH(C564,Impostazioni!$A$9:$A$48,0))),"Categoria?"))</f>
        <v/>
      </c>
      <c r="F564" s="68" t="str">
        <f t="shared" si="16"/>
        <v/>
      </c>
      <c r="G564" s="69" t="str">
        <f t="shared" si="17"/>
        <v/>
      </c>
    </row>
    <row r="565" spans="1:7" x14ac:dyDescent="0.25">
      <c r="A565" s="64"/>
      <c r="B565" s="65"/>
      <c r="C565" s="65"/>
      <c r="D565" s="66"/>
      <c r="E565" s="67" t="str">
        <f>IF(C565="","",IFERROR(IF(INDEX(Impostazioni!$B$9:$B$48,MATCH(C565,Impostazioni!$A$9:$A$48,0))="","Tipo?",INDEX(Impostazioni!$B$9:$B$48,MATCH(C565,Impostazioni!$A$9:$A$48,0))),"Categoria?"))</f>
        <v/>
      </c>
      <c r="F565" s="68" t="str">
        <f t="shared" si="16"/>
        <v/>
      </c>
      <c r="G565" s="69" t="str">
        <f t="shared" si="17"/>
        <v/>
      </c>
    </row>
    <row r="566" spans="1:7" x14ac:dyDescent="0.25">
      <c r="A566" s="64"/>
      <c r="B566" s="65"/>
      <c r="C566" s="65"/>
      <c r="D566" s="66"/>
      <c r="E566" s="67" t="str">
        <f>IF(C566="","",IFERROR(IF(INDEX(Impostazioni!$B$9:$B$48,MATCH(C566,Impostazioni!$A$9:$A$48,0))="","Tipo?",INDEX(Impostazioni!$B$9:$B$48,MATCH(C566,Impostazioni!$A$9:$A$48,0))),"Categoria?"))</f>
        <v/>
      </c>
      <c r="F566" s="68" t="str">
        <f t="shared" si="16"/>
        <v/>
      </c>
      <c r="G566" s="69" t="str">
        <f t="shared" si="17"/>
        <v/>
      </c>
    </row>
    <row r="567" spans="1:7" x14ac:dyDescent="0.25">
      <c r="A567" s="64"/>
      <c r="B567" s="65"/>
      <c r="C567" s="65"/>
      <c r="D567" s="66"/>
      <c r="E567" s="67" t="str">
        <f>IF(C567="","",IFERROR(IF(INDEX(Impostazioni!$B$9:$B$48,MATCH(C567,Impostazioni!$A$9:$A$48,0))="","Tipo?",INDEX(Impostazioni!$B$9:$B$48,MATCH(C567,Impostazioni!$A$9:$A$48,0))),"Categoria?"))</f>
        <v/>
      </c>
      <c r="F567" s="68" t="str">
        <f t="shared" si="16"/>
        <v/>
      </c>
      <c r="G567" s="69" t="str">
        <f t="shared" si="17"/>
        <v/>
      </c>
    </row>
    <row r="568" spans="1:7" x14ac:dyDescent="0.25">
      <c r="A568" s="64"/>
      <c r="B568" s="65"/>
      <c r="C568" s="65"/>
      <c r="D568" s="66"/>
      <c r="E568" s="67" t="str">
        <f>IF(C568="","",IFERROR(IF(INDEX(Impostazioni!$B$9:$B$48,MATCH(C568,Impostazioni!$A$9:$A$48,0))="","Tipo?",INDEX(Impostazioni!$B$9:$B$48,MATCH(C568,Impostazioni!$A$9:$A$48,0))),"Categoria?"))</f>
        <v/>
      </c>
      <c r="F568" s="68" t="str">
        <f t="shared" si="16"/>
        <v/>
      </c>
      <c r="G568" s="69" t="str">
        <f t="shared" si="17"/>
        <v/>
      </c>
    </row>
    <row r="569" spans="1:7" x14ac:dyDescent="0.25">
      <c r="A569" s="64"/>
      <c r="B569" s="65"/>
      <c r="C569" s="65"/>
      <c r="D569" s="66"/>
      <c r="E569" s="67" t="str">
        <f>IF(C569="","",IFERROR(IF(INDEX(Impostazioni!$B$9:$B$48,MATCH(C569,Impostazioni!$A$9:$A$48,0))="","Tipo?",INDEX(Impostazioni!$B$9:$B$48,MATCH(C569,Impostazioni!$A$9:$A$48,0))),"Categoria?"))</f>
        <v/>
      </c>
      <c r="F569" s="68" t="str">
        <f t="shared" si="16"/>
        <v/>
      </c>
      <c r="G569" s="69" t="str">
        <f t="shared" si="17"/>
        <v/>
      </c>
    </row>
    <row r="570" spans="1:7" x14ac:dyDescent="0.25">
      <c r="A570" s="64"/>
      <c r="B570" s="65"/>
      <c r="C570" s="65"/>
      <c r="D570" s="66"/>
      <c r="E570" s="67" t="str">
        <f>IF(C570="","",IFERROR(IF(INDEX(Impostazioni!$B$9:$B$48,MATCH(C570,Impostazioni!$A$9:$A$48,0))="","Tipo?",INDEX(Impostazioni!$B$9:$B$48,MATCH(C570,Impostazioni!$A$9:$A$48,0))),"Categoria?"))</f>
        <v/>
      </c>
      <c r="F570" s="68" t="str">
        <f t="shared" si="16"/>
        <v/>
      </c>
      <c r="G570" s="69" t="str">
        <f t="shared" si="17"/>
        <v/>
      </c>
    </row>
    <row r="571" spans="1:7" x14ac:dyDescent="0.25">
      <c r="A571" s="64"/>
      <c r="B571" s="65"/>
      <c r="C571" s="65"/>
      <c r="D571" s="66"/>
      <c r="E571" s="67" t="str">
        <f>IF(C571="","",IFERROR(IF(INDEX(Impostazioni!$B$9:$B$48,MATCH(C571,Impostazioni!$A$9:$A$48,0))="","Tipo?",INDEX(Impostazioni!$B$9:$B$48,MATCH(C571,Impostazioni!$A$9:$A$48,0))),"Categoria?"))</f>
        <v/>
      </c>
      <c r="F571" s="68" t="str">
        <f t="shared" si="16"/>
        <v/>
      </c>
      <c r="G571" s="69" t="str">
        <f t="shared" si="17"/>
        <v/>
      </c>
    </row>
    <row r="572" spans="1:7" x14ac:dyDescent="0.25">
      <c r="A572" s="64"/>
      <c r="B572" s="65"/>
      <c r="C572" s="65"/>
      <c r="D572" s="66"/>
      <c r="E572" s="67" t="str">
        <f>IF(C572="","",IFERROR(IF(INDEX(Impostazioni!$B$9:$B$48,MATCH(C572,Impostazioni!$A$9:$A$48,0))="","Tipo?",INDEX(Impostazioni!$B$9:$B$48,MATCH(C572,Impostazioni!$A$9:$A$48,0))),"Categoria?"))</f>
        <v/>
      </c>
      <c r="F572" s="68" t="str">
        <f t="shared" si="16"/>
        <v/>
      </c>
      <c r="G572" s="69" t="str">
        <f t="shared" si="17"/>
        <v/>
      </c>
    </row>
    <row r="573" spans="1:7" x14ac:dyDescent="0.25">
      <c r="A573" s="64"/>
      <c r="B573" s="65"/>
      <c r="C573" s="65"/>
      <c r="D573" s="66"/>
      <c r="E573" s="67" t="str">
        <f>IF(C573="","",IFERROR(IF(INDEX(Impostazioni!$B$9:$B$48,MATCH(C573,Impostazioni!$A$9:$A$48,0))="","Tipo?",INDEX(Impostazioni!$B$9:$B$48,MATCH(C573,Impostazioni!$A$9:$A$48,0))),"Categoria?"))</f>
        <v/>
      </c>
      <c r="F573" s="68" t="str">
        <f t="shared" si="16"/>
        <v/>
      </c>
      <c r="G573" s="69" t="str">
        <f t="shared" si="17"/>
        <v/>
      </c>
    </row>
    <row r="574" spans="1:7" x14ac:dyDescent="0.25">
      <c r="A574" s="64"/>
      <c r="B574" s="65"/>
      <c r="C574" s="65"/>
      <c r="D574" s="66"/>
      <c r="E574" s="67" t="str">
        <f>IF(C574="","",IFERROR(IF(INDEX(Impostazioni!$B$9:$B$48,MATCH(C574,Impostazioni!$A$9:$A$48,0))="","Tipo?",INDEX(Impostazioni!$B$9:$B$48,MATCH(C574,Impostazioni!$A$9:$A$48,0))),"Categoria?"))</f>
        <v/>
      </c>
      <c r="F574" s="68" t="str">
        <f t="shared" si="16"/>
        <v/>
      </c>
      <c r="G574" s="69" t="str">
        <f t="shared" si="17"/>
        <v/>
      </c>
    </row>
    <row r="575" spans="1:7" x14ac:dyDescent="0.25">
      <c r="A575" s="64"/>
      <c r="B575" s="65"/>
      <c r="C575" s="65"/>
      <c r="D575" s="66"/>
      <c r="E575" s="67" t="str">
        <f>IF(C575="","",IFERROR(IF(INDEX(Impostazioni!$B$9:$B$48,MATCH(C575,Impostazioni!$A$9:$A$48,0))="","Tipo?",INDEX(Impostazioni!$B$9:$B$48,MATCH(C575,Impostazioni!$A$9:$A$48,0))),"Categoria?"))</f>
        <v/>
      </c>
      <c r="F575" s="68" t="str">
        <f t="shared" si="16"/>
        <v/>
      </c>
      <c r="G575" s="69" t="str">
        <f t="shared" si="17"/>
        <v/>
      </c>
    </row>
    <row r="576" spans="1:7" x14ac:dyDescent="0.25">
      <c r="A576" s="64"/>
      <c r="B576" s="65"/>
      <c r="C576" s="65"/>
      <c r="D576" s="66"/>
      <c r="E576" s="67" t="str">
        <f>IF(C576="","",IFERROR(IF(INDEX(Impostazioni!$B$9:$B$48,MATCH(C576,Impostazioni!$A$9:$A$48,0))="","Tipo?",INDEX(Impostazioni!$B$9:$B$48,MATCH(C576,Impostazioni!$A$9:$A$48,0))),"Categoria?"))</f>
        <v/>
      </c>
      <c r="F576" s="68" t="str">
        <f t="shared" si="16"/>
        <v/>
      </c>
      <c r="G576" s="69" t="str">
        <f t="shared" si="17"/>
        <v/>
      </c>
    </row>
    <row r="577" spans="1:7" x14ac:dyDescent="0.25">
      <c r="A577" s="64"/>
      <c r="B577" s="65"/>
      <c r="C577" s="65"/>
      <c r="D577" s="66"/>
      <c r="E577" s="67" t="str">
        <f>IF(C577="","",IFERROR(IF(INDEX(Impostazioni!$B$9:$B$48,MATCH(C577,Impostazioni!$A$9:$A$48,0))="","Tipo?",INDEX(Impostazioni!$B$9:$B$48,MATCH(C577,Impostazioni!$A$9:$A$48,0))),"Categoria?"))</f>
        <v/>
      </c>
      <c r="F577" s="68" t="str">
        <f t="shared" si="16"/>
        <v/>
      </c>
      <c r="G577" s="69" t="str">
        <f t="shared" si="17"/>
        <v/>
      </c>
    </row>
    <row r="578" spans="1:7" x14ac:dyDescent="0.25">
      <c r="A578" s="64"/>
      <c r="B578" s="65"/>
      <c r="C578" s="65"/>
      <c r="D578" s="66"/>
      <c r="E578" s="67" t="str">
        <f>IF(C578="","",IFERROR(IF(INDEX(Impostazioni!$B$9:$B$48,MATCH(C578,Impostazioni!$A$9:$A$48,0))="","Tipo?",INDEX(Impostazioni!$B$9:$B$48,MATCH(C578,Impostazioni!$A$9:$A$48,0))),"Categoria?"))</f>
        <v/>
      </c>
      <c r="F578" s="68" t="str">
        <f t="shared" si="16"/>
        <v/>
      </c>
      <c r="G578" s="69" t="str">
        <f t="shared" si="17"/>
        <v/>
      </c>
    </row>
    <row r="579" spans="1:7" x14ac:dyDescent="0.25">
      <c r="A579" s="64"/>
      <c r="B579" s="65"/>
      <c r="C579" s="65"/>
      <c r="D579" s="66"/>
      <c r="E579" s="67" t="str">
        <f>IF(C579="","",IFERROR(IF(INDEX(Impostazioni!$B$9:$B$48,MATCH(C579,Impostazioni!$A$9:$A$48,0))="","Tipo?",INDEX(Impostazioni!$B$9:$B$48,MATCH(C579,Impostazioni!$A$9:$A$48,0))),"Categoria?"))</f>
        <v/>
      </c>
      <c r="F579" s="68" t="str">
        <f t="shared" si="16"/>
        <v/>
      </c>
      <c r="G579" s="69" t="str">
        <f t="shared" si="17"/>
        <v/>
      </c>
    </row>
    <row r="580" spans="1:7" x14ac:dyDescent="0.25">
      <c r="A580" s="64"/>
      <c r="B580" s="65"/>
      <c r="C580" s="65"/>
      <c r="D580" s="66"/>
      <c r="E580" s="67" t="str">
        <f>IF(C580="","",IFERROR(IF(INDEX(Impostazioni!$B$9:$B$48,MATCH(C580,Impostazioni!$A$9:$A$48,0))="","Tipo?",INDEX(Impostazioni!$B$9:$B$48,MATCH(C580,Impostazioni!$A$9:$A$48,0))),"Categoria?"))</f>
        <v/>
      </c>
      <c r="F580" s="68" t="str">
        <f t="shared" si="16"/>
        <v/>
      </c>
      <c r="G580" s="69" t="str">
        <f t="shared" si="17"/>
        <v/>
      </c>
    </row>
    <row r="581" spans="1:7" x14ac:dyDescent="0.25">
      <c r="A581" s="64"/>
      <c r="B581" s="65"/>
      <c r="C581" s="65"/>
      <c r="D581" s="66"/>
      <c r="E581" s="67" t="str">
        <f>IF(C581="","",IFERROR(IF(INDEX(Impostazioni!$B$9:$B$48,MATCH(C581,Impostazioni!$A$9:$A$48,0))="","Tipo?",INDEX(Impostazioni!$B$9:$B$48,MATCH(C581,Impostazioni!$A$9:$A$48,0))),"Categoria?"))</f>
        <v/>
      </c>
      <c r="F581" s="68" t="str">
        <f t="shared" ref="F581:F644" si="18">IF(A581="","",IFERROR(MONTH(A581),"Data?"))</f>
        <v/>
      </c>
      <c r="G581" s="69" t="str">
        <f t="shared" ref="G581:G644" si="19">IF(A581="","",IFERROR(YEAR(A581),"Data?"))</f>
        <v/>
      </c>
    </row>
    <row r="582" spans="1:7" x14ac:dyDescent="0.25">
      <c r="A582" s="64"/>
      <c r="B582" s="65"/>
      <c r="C582" s="65"/>
      <c r="D582" s="66"/>
      <c r="E582" s="67" t="str">
        <f>IF(C582="","",IFERROR(IF(INDEX(Impostazioni!$B$9:$B$48,MATCH(C582,Impostazioni!$A$9:$A$48,0))="","Tipo?",INDEX(Impostazioni!$B$9:$B$48,MATCH(C582,Impostazioni!$A$9:$A$48,0))),"Categoria?"))</f>
        <v/>
      </c>
      <c r="F582" s="68" t="str">
        <f t="shared" si="18"/>
        <v/>
      </c>
      <c r="G582" s="69" t="str">
        <f t="shared" si="19"/>
        <v/>
      </c>
    </row>
    <row r="583" spans="1:7" x14ac:dyDescent="0.25">
      <c r="A583" s="64"/>
      <c r="B583" s="65"/>
      <c r="C583" s="65"/>
      <c r="D583" s="66"/>
      <c r="E583" s="67" t="str">
        <f>IF(C583="","",IFERROR(IF(INDEX(Impostazioni!$B$9:$B$48,MATCH(C583,Impostazioni!$A$9:$A$48,0))="","Tipo?",INDEX(Impostazioni!$B$9:$B$48,MATCH(C583,Impostazioni!$A$9:$A$48,0))),"Categoria?"))</f>
        <v/>
      </c>
      <c r="F583" s="68" t="str">
        <f t="shared" si="18"/>
        <v/>
      </c>
      <c r="G583" s="69" t="str">
        <f t="shared" si="19"/>
        <v/>
      </c>
    </row>
    <row r="584" spans="1:7" x14ac:dyDescent="0.25">
      <c r="A584" s="64"/>
      <c r="B584" s="65"/>
      <c r="C584" s="65"/>
      <c r="D584" s="66"/>
      <c r="E584" s="67" t="str">
        <f>IF(C584="","",IFERROR(IF(INDEX(Impostazioni!$B$9:$B$48,MATCH(C584,Impostazioni!$A$9:$A$48,0))="","Tipo?",INDEX(Impostazioni!$B$9:$B$48,MATCH(C584,Impostazioni!$A$9:$A$48,0))),"Categoria?"))</f>
        <v/>
      </c>
      <c r="F584" s="68" t="str">
        <f t="shared" si="18"/>
        <v/>
      </c>
      <c r="G584" s="69" t="str">
        <f t="shared" si="19"/>
        <v/>
      </c>
    </row>
    <row r="585" spans="1:7" x14ac:dyDescent="0.25">
      <c r="A585" s="64"/>
      <c r="B585" s="65"/>
      <c r="C585" s="65"/>
      <c r="D585" s="66"/>
      <c r="E585" s="67" t="str">
        <f>IF(C585="","",IFERROR(IF(INDEX(Impostazioni!$B$9:$B$48,MATCH(C585,Impostazioni!$A$9:$A$48,0))="","Tipo?",INDEX(Impostazioni!$B$9:$B$48,MATCH(C585,Impostazioni!$A$9:$A$48,0))),"Categoria?"))</f>
        <v/>
      </c>
      <c r="F585" s="68" t="str">
        <f t="shared" si="18"/>
        <v/>
      </c>
      <c r="G585" s="69" t="str">
        <f t="shared" si="19"/>
        <v/>
      </c>
    </row>
    <row r="586" spans="1:7" x14ac:dyDescent="0.25">
      <c r="A586" s="64"/>
      <c r="B586" s="65"/>
      <c r="C586" s="65"/>
      <c r="D586" s="66"/>
      <c r="E586" s="67" t="str">
        <f>IF(C586="","",IFERROR(IF(INDEX(Impostazioni!$B$9:$B$48,MATCH(C586,Impostazioni!$A$9:$A$48,0))="","Tipo?",INDEX(Impostazioni!$B$9:$B$48,MATCH(C586,Impostazioni!$A$9:$A$48,0))),"Categoria?"))</f>
        <v/>
      </c>
      <c r="F586" s="68" t="str">
        <f t="shared" si="18"/>
        <v/>
      </c>
      <c r="G586" s="69" t="str">
        <f t="shared" si="19"/>
        <v/>
      </c>
    </row>
    <row r="587" spans="1:7" x14ac:dyDescent="0.25">
      <c r="A587" s="64"/>
      <c r="B587" s="65"/>
      <c r="C587" s="65"/>
      <c r="D587" s="66"/>
      <c r="E587" s="67" t="str">
        <f>IF(C587="","",IFERROR(IF(INDEX(Impostazioni!$B$9:$B$48,MATCH(C587,Impostazioni!$A$9:$A$48,0))="","Tipo?",INDEX(Impostazioni!$B$9:$B$48,MATCH(C587,Impostazioni!$A$9:$A$48,0))),"Categoria?"))</f>
        <v/>
      </c>
      <c r="F587" s="68" t="str">
        <f t="shared" si="18"/>
        <v/>
      </c>
      <c r="G587" s="69" t="str">
        <f t="shared" si="19"/>
        <v/>
      </c>
    </row>
    <row r="588" spans="1:7" x14ac:dyDescent="0.25">
      <c r="A588" s="64"/>
      <c r="B588" s="65"/>
      <c r="C588" s="65"/>
      <c r="D588" s="66"/>
      <c r="E588" s="67" t="str">
        <f>IF(C588="","",IFERROR(IF(INDEX(Impostazioni!$B$9:$B$48,MATCH(C588,Impostazioni!$A$9:$A$48,0))="","Tipo?",INDEX(Impostazioni!$B$9:$B$48,MATCH(C588,Impostazioni!$A$9:$A$48,0))),"Categoria?"))</f>
        <v/>
      </c>
      <c r="F588" s="68" t="str">
        <f t="shared" si="18"/>
        <v/>
      </c>
      <c r="G588" s="69" t="str">
        <f t="shared" si="19"/>
        <v/>
      </c>
    </row>
    <row r="589" spans="1:7" x14ac:dyDescent="0.25">
      <c r="A589" s="64"/>
      <c r="B589" s="65"/>
      <c r="C589" s="65"/>
      <c r="D589" s="66"/>
      <c r="E589" s="67" t="str">
        <f>IF(C589="","",IFERROR(IF(INDEX(Impostazioni!$B$9:$B$48,MATCH(C589,Impostazioni!$A$9:$A$48,0))="","Tipo?",INDEX(Impostazioni!$B$9:$B$48,MATCH(C589,Impostazioni!$A$9:$A$48,0))),"Categoria?"))</f>
        <v/>
      </c>
      <c r="F589" s="68" t="str">
        <f t="shared" si="18"/>
        <v/>
      </c>
      <c r="G589" s="69" t="str">
        <f t="shared" si="19"/>
        <v/>
      </c>
    </row>
    <row r="590" spans="1:7" x14ac:dyDescent="0.25">
      <c r="A590" s="64"/>
      <c r="B590" s="65"/>
      <c r="C590" s="65"/>
      <c r="D590" s="66"/>
      <c r="E590" s="67" t="str">
        <f>IF(C590="","",IFERROR(IF(INDEX(Impostazioni!$B$9:$B$48,MATCH(C590,Impostazioni!$A$9:$A$48,0))="","Tipo?",INDEX(Impostazioni!$B$9:$B$48,MATCH(C590,Impostazioni!$A$9:$A$48,0))),"Categoria?"))</f>
        <v/>
      </c>
      <c r="F590" s="68" t="str">
        <f t="shared" si="18"/>
        <v/>
      </c>
      <c r="G590" s="69" t="str">
        <f t="shared" si="19"/>
        <v/>
      </c>
    </row>
    <row r="591" spans="1:7" x14ac:dyDescent="0.25">
      <c r="A591" s="64"/>
      <c r="B591" s="65"/>
      <c r="C591" s="65"/>
      <c r="D591" s="66"/>
      <c r="E591" s="67" t="str">
        <f>IF(C591="","",IFERROR(IF(INDEX(Impostazioni!$B$9:$B$48,MATCH(C591,Impostazioni!$A$9:$A$48,0))="","Tipo?",INDEX(Impostazioni!$B$9:$B$48,MATCH(C591,Impostazioni!$A$9:$A$48,0))),"Categoria?"))</f>
        <v/>
      </c>
      <c r="F591" s="68" t="str">
        <f t="shared" si="18"/>
        <v/>
      </c>
      <c r="G591" s="69" t="str">
        <f t="shared" si="19"/>
        <v/>
      </c>
    </row>
    <row r="592" spans="1:7" x14ac:dyDescent="0.25">
      <c r="A592" s="64"/>
      <c r="B592" s="65"/>
      <c r="C592" s="65"/>
      <c r="D592" s="66"/>
      <c r="E592" s="67" t="str">
        <f>IF(C592="","",IFERROR(IF(INDEX(Impostazioni!$B$9:$B$48,MATCH(C592,Impostazioni!$A$9:$A$48,0))="","Tipo?",INDEX(Impostazioni!$B$9:$B$48,MATCH(C592,Impostazioni!$A$9:$A$48,0))),"Categoria?"))</f>
        <v/>
      </c>
      <c r="F592" s="68" t="str">
        <f t="shared" si="18"/>
        <v/>
      </c>
      <c r="G592" s="69" t="str">
        <f t="shared" si="19"/>
        <v/>
      </c>
    </row>
    <row r="593" spans="1:7" x14ac:dyDescent="0.25">
      <c r="A593" s="64"/>
      <c r="B593" s="65"/>
      <c r="C593" s="65"/>
      <c r="D593" s="66"/>
      <c r="E593" s="67" t="str">
        <f>IF(C593="","",IFERROR(IF(INDEX(Impostazioni!$B$9:$B$48,MATCH(C593,Impostazioni!$A$9:$A$48,0))="","Tipo?",INDEX(Impostazioni!$B$9:$B$48,MATCH(C593,Impostazioni!$A$9:$A$48,0))),"Categoria?"))</f>
        <v/>
      </c>
      <c r="F593" s="68" t="str">
        <f t="shared" si="18"/>
        <v/>
      </c>
      <c r="G593" s="69" t="str">
        <f t="shared" si="19"/>
        <v/>
      </c>
    </row>
    <row r="594" spans="1:7" x14ac:dyDescent="0.25">
      <c r="A594" s="64"/>
      <c r="B594" s="65"/>
      <c r="C594" s="65"/>
      <c r="D594" s="66"/>
      <c r="E594" s="67" t="str">
        <f>IF(C594="","",IFERROR(IF(INDEX(Impostazioni!$B$9:$B$48,MATCH(C594,Impostazioni!$A$9:$A$48,0))="","Tipo?",INDEX(Impostazioni!$B$9:$B$48,MATCH(C594,Impostazioni!$A$9:$A$48,0))),"Categoria?"))</f>
        <v/>
      </c>
      <c r="F594" s="68" t="str">
        <f t="shared" si="18"/>
        <v/>
      </c>
      <c r="G594" s="69" t="str">
        <f t="shared" si="19"/>
        <v/>
      </c>
    </row>
    <row r="595" spans="1:7" x14ac:dyDescent="0.25">
      <c r="A595" s="64"/>
      <c r="B595" s="65"/>
      <c r="C595" s="65"/>
      <c r="D595" s="66"/>
      <c r="E595" s="67" t="str">
        <f>IF(C595="","",IFERROR(IF(INDEX(Impostazioni!$B$9:$B$48,MATCH(C595,Impostazioni!$A$9:$A$48,0))="","Tipo?",INDEX(Impostazioni!$B$9:$B$48,MATCH(C595,Impostazioni!$A$9:$A$48,0))),"Categoria?"))</f>
        <v/>
      </c>
      <c r="F595" s="68" t="str">
        <f t="shared" si="18"/>
        <v/>
      </c>
      <c r="G595" s="69" t="str">
        <f t="shared" si="19"/>
        <v/>
      </c>
    </row>
    <row r="596" spans="1:7" x14ac:dyDescent="0.25">
      <c r="A596" s="64"/>
      <c r="B596" s="65"/>
      <c r="C596" s="65"/>
      <c r="D596" s="66"/>
      <c r="E596" s="67" t="str">
        <f>IF(C596="","",IFERROR(IF(INDEX(Impostazioni!$B$9:$B$48,MATCH(C596,Impostazioni!$A$9:$A$48,0))="","Tipo?",INDEX(Impostazioni!$B$9:$B$48,MATCH(C596,Impostazioni!$A$9:$A$48,0))),"Categoria?"))</f>
        <v/>
      </c>
      <c r="F596" s="68" t="str">
        <f t="shared" si="18"/>
        <v/>
      </c>
      <c r="G596" s="69" t="str">
        <f t="shared" si="19"/>
        <v/>
      </c>
    </row>
    <row r="597" spans="1:7" x14ac:dyDescent="0.25">
      <c r="A597" s="64"/>
      <c r="B597" s="65"/>
      <c r="C597" s="65"/>
      <c r="D597" s="66"/>
      <c r="E597" s="67" t="str">
        <f>IF(C597="","",IFERROR(IF(INDEX(Impostazioni!$B$9:$B$48,MATCH(C597,Impostazioni!$A$9:$A$48,0))="","Tipo?",INDEX(Impostazioni!$B$9:$B$48,MATCH(C597,Impostazioni!$A$9:$A$48,0))),"Categoria?"))</f>
        <v/>
      </c>
      <c r="F597" s="68" t="str">
        <f t="shared" si="18"/>
        <v/>
      </c>
      <c r="G597" s="69" t="str">
        <f t="shared" si="19"/>
        <v/>
      </c>
    </row>
    <row r="598" spans="1:7" x14ac:dyDescent="0.25">
      <c r="A598" s="64"/>
      <c r="B598" s="65"/>
      <c r="C598" s="65"/>
      <c r="D598" s="66"/>
      <c r="E598" s="67" t="str">
        <f>IF(C598="","",IFERROR(IF(INDEX(Impostazioni!$B$9:$B$48,MATCH(C598,Impostazioni!$A$9:$A$48,0))="","Tipo?",INDEX(Impostazioni!$B$9:$B$48,MATCH(C598,Impostazioni!$A$9:$A$48,0))),"Categoria?"))</f>
        <v/>
      </c>
      <c r="F598" s="68" t="str">
        <f t="shared" si="18"/>
        <v/>
      </c>
      <c r="G598" s="69" t="str">
        <f t="shared" si="19"/>
        <v/>
      </c>
    </row>
    <row r="599" spans="1:7" x14ac:dyDescent="0.25">
      <c r="A599" s="64"/>
      <c r="B599" s="65"/>
      <c r="C599" s="65"/>
      <c r="D599" s="66"/>
      <c r="E599" s="67" t="str">
        <f>IF(C599="","",IFERROR(IF(INDEX(Impostazioni!$B$9:$B$48,MATCH(C599,Impostazioni!$A$9:$A$48,0))="","Tipo?",INDEX(Impostazioni!$B$9:$B$48,MATCH(C599,Impostazioni!$A$9:$A$48,0))),"Categoria?"))</f>
        <v/>
      </c>
      <c r="F599" s="68" t="str">
        <f t="shared" si="18"/>
        <v/>
      </c>
      <c r="G599" s="69" t="str">
        <f t="shared" si="19"/>
        <v/>
      </c>
    </row>
    <row r="600" spans="1:7" x14ac:dyDescent="0.25">
      <c r="A600" s="64"/>
      <c r="B600" s="65"/>
      <c r="C600" s="65"/>
      <c r="D600" s="66"/>
      <c r="E600" s="67" t="str">
        <f>IF(C600="","",IFERROR(IF(INDEX(Impostazioni!$B$9:$B$48,MATCH(C600,Impostazioni!$A$9:$A$48,0))="","Tipo?",INDEX(Impostazioni!$B$9:$B$48,MATCH(C600,Impostazioni!$A$9:$A$48,0))),"Categoria?"))</f>
        <v/>
      </c>
      <c r="F600" s="68" t="str">
        <f t="shared" si="18"/>
        <v/>
      </c>
      <c r="G600" s="69" t="str">
        <f t="shared" si="19"/>
        <v/>
      </c>
    </row>
    <row r="601" spans="1:7" x14ac:dyDescent="0.25">
      <c r="A601" s="64"/>
      <c r="B601" s="65"/>
      <c r="C601" s="65"/>
      <c r="D601" s="66"/>
      <c r="E601" s="67" t="str">
        <f>IF(C601="","",IFERROR(IF(INDEX(Impostazioni!$B$9:$B$48,MATCH(C601,Impostazioni!$A$9:$A$48,0))="","Tipo?",INDEX(Impostazioni!$B$9:$B$48,MATCH(C601,Impostazioni!$A$9:$A$48,0))),"Categoria?"))</f>
        <v/>
      </c>
      <c r="F601" s="68" t="str">
        <f t="shared" si="18"/>
        <v/>
      </c>
      <c r="G601" s="69" t="str">
        <f t="shared" si="19"/>
        <v/>
      </c>
    </row>
    <row r="602" spans="1:7" x14ac:dyDescent="0.25">
      <c r="A602" s="64"/>
      <c r="B602" s="65"/>
      <c r="C602" s="65"/>
      <c r="D602" s="66"/>
      <c r="E602" s="67" t="str">
        <f>IF(C602="","",IFERROR(IF(INDEX(Impostazioni!$B$9:$B$48,MATCH(C602,Impostazioni!$A$9:$A$48,0))="","Tipo?",INDEX(Impostazioni!$B$9:$B$48,MATCH(C602,Impostazioni!$A$9:$A$48,0))),"Categoria?"))</f>
        <v/>
      </c>
      <c r="F602" s="68" t="str">
        <f t="shared" si="18"/>
        <v/>
      </c>
      <c r="G602" s="69" t="str">
        <f t="shared" si="19"/>
        <v/>
      </c>
    </row>
    <row r="603" spans="1:7" x14ac:dyDescent="0.25">
      <c r="A603" s="64"/>
      <c r="B603" s="65"/>
      <c r="C603" s="65"/>
      <c r="D603" s="66"/>
      <c r="E603" s="67" t="str">
        <f>IF(C603="","",IFERROR(IF(INDEX(Impostazioni!$B$9:$B$48,MATCH(C603,Impostazioni!$A$9:$A$48,0))="","Tipo?",INDEX(Impostazioni!$B$9:$B$48,MATCH(C603,Impostazioni!$A$9:$A$48,0))),"Categoria?"))</f>
        <v/>
      </c>
      <c r="F603" s="68" t="str">
        <f t="shared" si="18"/>
        <v/>
      </c>
      <c r="G603" s="69" t="str">
        <f t="shared" si="19"/>
        <v/>
      </c>
    </row>
    <row r="604" spans="1:7" x14ac:dyDescent="0.25">
      <c r="A604" s="64"/>
      <c r="B604" s="65"/>
      <c r="C604" s="65"/>
      <c r="D604" s="66"/>
      <c r="E604" s="67" t="str">
        <f>IF(C604="","",IFERROR(IF(INDEX(Impostazioni!$B$9:$B$48,MATCH(C604,Impostazioni!$A$9:$A$48,0))="","Tipo?",INDEX(Impostazioni!$B$9:$B$48,MATCH(C604,Impostazioni!$A$9:$A$48,0))),"Categoria?"))</f>
        <v/>
      </c>
      <c r="F604" s="68" t="str">
        <f t="shared" si="18"/>
        <v/>
      </c>
      <c r="G604" s="69" t="str">
        <f t="shared" si="19"/>
        <v/>
      </c>
    </row>
    <row r="605" spans="1:7" x14ac:dyDescent="0.25">
      <c r="A605" s="64"/>
      <c r="B605" s="65"/>
      <c r="C605" s="65"/>
      <c r="D605" s="66"/>
      <c r="E605" s="67" t="str">
        <f>IF(C605="","",IFERROR(IF(INDEX(Impostazioni!$B$9:$B$48,MATCH(C605,Impostazioni!$A$9:$A$48,0))="","Tipo?",INDEX(Impostazioni!$B$9:$B$48,MATCH(C605,Impostazioni!$A$9:$A$48,0))),"Categoria?"))</f>
        <v/>
      </c>
      <c r="F605" s="68" t="str">
        <f t="shared" si="18"/>
        <v/>
      </c>
      <c r="G605" s="69" t="str">
        <f t="shared" si="19"/>
        <v/>
      </c>
    </row>
    <row r="606" spans="1:7" x14ac:dyDescent="0.25">
      <c r="A606" s="64"/>
      <c r="B606" s="65"/>
      <c r="C606" s="65"/>
      <c r="D606" s="66"/>
      <c r="E606" s="67" t="str">
        <f>IF(C606="","",IFERROR(IF(INDEX(Impostazioni!$B$9:$B$48,MATCH(C606,Impostazioni!$A$9:$A$48,0))="","Tipo?",INDEX(Impostazioni!$B$9:$B$48,MATCH(C606,Impostazioni!$A$9:$A$48,0))),"Categoria?"))</f>
        <v/>
      </c>
      <c r="F606" s="68" t="str">
        <f t="shared" si="18"/>
        <v/>
      </c>
      <c r="G606" s="69" t="str">
        <f t="shared" si="19"/>
        <v/>
      </c>
    </row>
    <row r="607" spans="1:7" x14ac:dyDescent="0.25">
      <c r="A607" s="64"/>
      <c r="B607" s="65"/>
      <c r="C607" s="65"/>
      <c r="D607" s="66"/>
      <c r="E607" s="67" t="str">
        <f>IF(C607="","",IFERROR(IF(INDEX(Impostazioni!$B$9:$B$48,MATCH(C607,Impostazioni!$A$9:$A$48,0))="","Tipo?",INDEX(Impostazioni!$B$9:$B$48,MATCH(C607,Impostazioni!$A$9:$A$48,0))),"Categoria?"))</f>
        <v/>
      </c>
      <c r="F607" s="68" t="str">
        <f t="shared" si="18"/>
        <v/>
      </c>
      <c r="G607" s="69" t="str">
        <f t="shared" si="19"/>
        <v/>
      </c>
    </row>
    <row r="608" spans="1:7" x14ac:dyDescent="0.25">
      <c r="A608" s="64"/>
      <c r="B608" s="65"/>
      <c r="C608" s="65"/>
      <c r="D608" s="66"/>
      <c r="E608" s="67" t="str">
        <f>IF(C608="","",IFERROR(IF(INDEX(Impostazioni!$B$9:$B$48,MATCH(C608,Impostazioni!$A$9:$A$48,0))="","Tipo?",INDEX(Impostazioni!$B$9:$B$48,MATCH(C608,Impostazioni!$A$9:$A$48,0))),"Categoria?"))</f>
        <v/>
      </c>
      <c r="F608" s="68" t="str">
        <f t="shared" si="18"/>
        <v/>
      </c>
      <c r="G608" s="69" t="str">
        <f t="shared" si="19"/>
        <v/>
      </c>
    </row>
    <row r="609" spans="1:7" x14ac:dyDescent="0.25">
      <c r="A609" s="64"/>
      <c r="B609" s="65"/>
      <c r="C609" s="65"/>
      <c r="D609" s="66"/>
      <c r="E609" s="67" t="str">
        <f>IF(C609="","",IFERROR(IF(INDEX(Impostazioni!$B$9:$B$48,MATCH(C609,Impostazioni!$A$9:$A$48,0))="","Tipo?",INDEX(Impostazioni!$B$9:$B$48,MATCH(C609,Impostazioni!$A$9:$A$48,0))),"Categoria?"))</f>
        <v/>
      </c>
      <c r="F609" s="68" t="str">
        <f t="shared" si="18"/>
        <v/>
      </c>
      <c r="G609" s="69" t="str">
        <f t="shared" si="19"/>
        <v/>
      </c>
    </row>
    <row r="610" spans="1:7" x14ac:dyDescent="0.25">
      <c r="A610" s="64"/>
      <c r="B610" s="65"/>
      <c r="C610" s="65"/>
      <c r="D610" s="66"/>
      <c r="E610" s="67" t="str">
        <f>IF(C610="","",IFERROR(IF(INDEX(Impostazioni!$B$9:$B$48,MATCH(C610,Impostazioni!$A$9:$A$48,0))="","Tipo?",INDEX(Impostazioni!$B$9:$B$48,MATCH(C610,Impostazioni!$A$9:$A$48,0))),"Categoria?"))</f>
        <v/>
      </c>
      <c r="F610" s="68" t="str">
        <f t="shared" si="18"/>
        <v/>
      </c>
      <c r="G610" s="69" t="str">
        <f t="shared" si="19"/>
        <v/>
      </c>
    </row>
    <row r="611" spans="1:7" x14ac:dyDescent="0.25">
      <c r="A611" s="64"/>
      <c r="B611" s="65"/>
      <c r="C611" s="65"/>
      <c r="D611" s="66"/>
      <c r="E611" s="67" t="str">
        <f>IF(C611="","",IFERROR(IF(INDEX(Impostazioni!$B$9:$B$48,MATCH(C611,Impostazioni!$A$9:$A$48,0))="","Tipo?",INDEX(Impostazioni!$B$9:$B$48,MATCH(C611,Impostazioni!$A$9:$A$48,0))),"Categoria?"))</f>
        <v/>
      </c>
      <c r="F611" s="68" t="str">
        <f t="shared" si="18"/>
        <v/>
      </c>
      <c r="G611" s="69" t="str">
        <f t="shared" si="19"/>
        <v/>
      </c>
    </row>
    <row r="612" spans="1:7" x14ac:dyDescent="0.25">
      <c r="A612" s="64"/>
      <c r="B612" s="65"/>
      <c r="C612" s="65"/>
      <c r="D612" s="66"/>
      <c r="E612" s="67" t="str">
        <f>IF(C612="","",IFERROR(IF(INDEX(Impostazioni!$B$9:$B$48,MATCH(C612,Impostazioni!$A$9:$A$48,0))="","Tipo?",INDEX(Impostazioni!$B$9:$B$48,MATCH(C612,Impostazioni!$A$9:$A$48,0))),"Categoria?"))</f>
        <v/>
      </c>
      <c r="F612" s="68" t="str">
        <f t="shared" si="18"/>
        <v/>
      </c>
      <c r="G612" s="69" t="str">
        <f t="shared" si="19"/>
        <v/>
      </c>
    </row>
    <row r="613" spans="1:7" x14ac:dyDescent="0.25">
      <c r="A613" s="64"/>
      <c r="B613" s="65"/>
      <c r="C613" s="65"/>
      <c r="D613" s="66"/>
      <c r="E613" s="67" t="str">
        <f>IF(C613="","",IFERROR(IF(INDEX(Impostazioni!$B$9:$B$48,MATCH(C613,Impostazioni!$A$9:$A$48,0))="","Tipo?",INDEX(Impostazioni!$B$9:$B$48,MATCH(C613,Impostazioni!$A$9:$A$48,0))),"Categoria?"))</f>
        <v/>
      </c>
      <c r="F613" s="68" t="str">
        <f t="shared" si="18"/>
        <v/>
      </c>
      <c r="G613" s="69" t="str">
        <f t="shared" si="19"/>
        <v/>
      </c>
    </row>
    <row r="614" spans="1:7" x14ac:dyDescent="0.25">
      <c r="A614" s="64"/>
      <c r="B614" s="65"/>
      <c r="C614" s="65"/>
      <c r="D614" s="66"/>
      <c r="E614" s="67" t="str">
        <f>IF(C614="","",IFERROR(IF(INDEX(Impostazioni!$B$9:$B$48,MATCH(C614,Impostazioni!$A$9:$A$48,0))="","Tipo?",INDEX(Impostazioni!$B$9:$B$48,MATCH(C614,Impostazioni!$A$9:$A$48,0))),"Categoria?"))</f>
        <v/>
      </c>
      <c r="F614" s="68" t="str">
        <f t="shared" si="18"/>
        <v/>
      </c>
      <c r="G614" s="69" t="str">
        <f t="shared" si="19"/>
        <v/>
      </c>
    </row>
    <row r="615" spans="1:7" x14ac:dyDescent="0.25">
      <c r="A615" s="64"/>
      <c r="B615" s="65"/>
      <c r="C615" s="65"/>
      <c r="D615" s="66"/>
      <c r="E615" s="67" t="str">
        <f>IF(C615="","",IFERROR(IF(INDEX(Impostazioni!$B$9:$B$48,MATCH(C615,Impostazioni!$A$9:$A$48,0))="","Tipo?",INDEX(Impostazioni!$B$9:$B$48,MATCH(C615,Impostazioni!$A$9:$A$48,0))),"Categoria?"))</f>
        <v/>
      </c>
      <c r="F615" s="68" t="str">
        <f t="shared" si="18"/>
        <v/>
      </c>
      <c r="G615" s="69" t="str">
        <f t="shared" si="19"/>
        <v/>
      </c>
    </row>
    <row r="616" spans="1:7" x14ac:dyDescent="0.25">
      <c r="A616" s="64"/>
      <c r="B616" s="65"/>
      <c r="C616" s="65"/>
      <c r="D616" s="66"/>
      <c r="E616" s="67" t="str">
        <f>IF(C616="","",IFERROR(IF(INDEX(Impostazioni!$B$9:$B$48,MATCH(C616,Impostazioni!$A$9:$A$48,0))="","Tipo?",INDEX(Impostazioni!$B$9:$B$48,MATCH(C616,Impostazioni!$A$9:$A$48,0))),"Categoria?"))</f>
        <v/>
      </c>
      <c r="F616" s="68" t="str">
        <f t="shared" si="18"/>
        <v/>
      </c>
      <c r="G616" s="69" t="str">
        <f t="shared" si="19"/>
        <v/>
      </c>
    </row>
    <row r="617" spans="1:7" x14ac:dyDescent="0.25">
      <c r="A617" s="64"/>
      <c r="B617" s="65"/>
      <c r="C617" s="65"/>
      <c r="D617" s="66"/>
      <c r="E617" s="67" t="str">
        <f>IF(C617="","",IFERROR(IF(INDEX(Impostazioni!$B$9:$B$48,MATCH(C617,Impostazioni!$A$9:$A$48,0))="","Tipo?",INDEX(Impostazioni!$B$9:$B$48,MATCH(C617,Impostazioni!$A$9:$A$48,0))),"Categoria?"))</f>
        <v/>
      </c>
      <c r="F617" s="68" t="str">
        <f t="shared" si="18"/>
        <v/>
      </c>
      <c r="G617" s="69" t="str">
        <f t="shared" si="19"/>
        <v/>
      </c>
    </row>
    <row r="618" spans="1:7" x14ac:dyDescent="0.25">
      <c r="A618" s="64"/>
      <c r="B618" s="65"/>
      <c r="C618" s="65"/>
      <c r="D618" s="66"/>
      <c r="E618" s="67" t="str">
        <f>IF(C618="","",IFERROR(IF(INDEX(Impostazioni!$B$9:$B$48,MATCH(C618,Impostazioni!$A$9:$A$48,0))="","Tipo?",INDEX(Impostazioni!$B$9:$B$48,MATCH(C618,Impostazioni!$A$9:$A$48,0))),"Categoria?"))</f>
        <v/>
      </c>
      <c r="F618" s="68" t="str">
        <f t="shared" si="18"/>
        <v/>
      </c>
      <c r="G618" s="69" t="str">
        <f t="shared" si="19"/>
        <v/>
      </c>
    </row>
    <row r="619" spans="1:7" x14ac:dyDescent="0.25">
      <c r="A619" s="64"/>
      <c r="B619" s="65"/>
      <c r="C619" s="65"/>
      <c r="D619" s="66"/>
      <c r="E619" s="67" t="str">
        <f>IF(C619="","",IFERROR(IF(INDEX(Impostazioni!$B$9:$B$48,MATCH(C619,Impostazioni!$A$9:$A$48,0))="","Tipo?",INDEX(Impostazioni!$B$9:$B$48,MATCH(C619,Impostazioni!$A$9:$A$48,0))),"Categoria?"))</f>
        <v/>
      </c>
      <c r="F619" s="68" t="str">
        <f t="shared" si="18"/>
        <v/>
      </c>
      <c r="G619" s="69" t="str">
        <f t="shared" si="19"/>
        <v/>
      </c>
    </row>
    <row r="620" spans="1:7" x14ac:dyDescent="0.25">
      <c r="A620" s="64"/>
      <c r="B620" s="65"/>
      <c r="C620" s="65"/>
      <c r="D620" s="66"/>
      <c r="E620" s="67" t="str">
        <f>IF(C620="","",IFERROR(IF(INDEX(Impostazioni!$B$9:$B$48,MATCH(C620,Impostazioni!$A$9:$A$48,0))="","Tipo?",INDEX(Impostazioni!$B$9:$B$48,MATCH(C620,Impostazioni!$A$9:$A$48,0))),"Categoria?"))</f>
        <v/>
      </c>
      <c r="F620" s="68" t="str">
        <f t="shared" si="18"/>
        <v/>
      </c>
      <c r="G620" s="69" t="str">
        <f t="shared" si="19"/>
        <v/>
      </c>
    </row>
    <row r="621" spans="1:7" x14ac:dyDescent="0.25">
      <c r="A621" s="64"/>
      <c r="B621" s="65"/>
      <c r="C621" s="65"/>
      <c r="D621" s="66"/>
      <c r="E621" s="67" t="str">
        <f>IF(C621="","",IFERROR(IF(INDEX(Impostazioni!$B$9:$B$48,MATCH(C621,Impostazioni!$A$9:$A$48,0))="","Tipo?",INDEX(Impostazioni!$B$9:$B$48,MATCH(C621,Impostazioni!$A$9:$A$48,0))),"Categoria?"))</f>
        <v/>
      </c>
      <c r="F621" s="68" t="str">
        <f t="shared" si="18"/>
        <v/>
      </c>
      <c r="G621" s="69" t="str">
        <f t="shared" si="19"/>
        <v/>
      </c>
    </row>
    <row r="622" spans="1:7" x14ac:dyDescent="0.25">
      <c r="A622" s="64"/>
      <c r="B622" s="65"/>
      <c r="C622" s="65"/>
      <c r="D622" s="66"/>
      <c r="E622" s="67" t="str">
        <f>IF(C622="","",IFERROR(IF(INDEX(Impostazioni!$B$9:$B$48,MATCH(C622,Impostazioni!$A$9:$A$48,0))="","Tipo?",INDEX(Impostazioni!$B$9:$B$48,MATCH(C622,Impostazioni!$A$9:$A$48,0))),"Categoria?"))</f>
        <v/>
      </c>
      <c r="F622" s="68" t="str">
        <f t="shared" si="18"/>
        <v/>
      </c>
      <c r="G622" s="69" t="str">
        <f t="shared" si="19"/>
        <v/>
      </c>
    </row>
    <row r="623" spans="1:7" x14ac:dyDescent="0.25">
      <c r="A623" s="64"/>
      <c r="B623" s="65"/>
      <c r="C623" s="65"/>
      <c r="D623" s="66"/>
      <c r="E623" s="67" t="str">
        <f>IF(C623="","",IFERROR(IF(INDEX(Impostazioni!$B$9:$B$48,MATCH(C623,Impostazioni!$A$9:$A$48,0))="","Tipo?",INDEX(Impostazioni!$B$9:$B$48,MATCH(C623,Impostazioni!$A$9:$A$48,0))),"Categoria?"))</f>
        <v/>
      </c>
      <c r="F623" s="68" t="str">
        <f t="shared" si="18"/>
        <v/>
      </c>
      <c r="G623" s="69" t="str">
        <f t="shared" si="19"/>
        <v/>
      </c>
    </row>
    <row r="624" spans="1:7" x14ac:dyDescent="0.25">
      <c r="A624" s="64"/>
      <c r="B624" s="65"/>
      <c r="C624" s="65"/>
      <c r="D624" s="66"/>
      <c r="E624" s="67" t="str">
        <f>IF(C624="","",IFERROR(IF(INDEX(Impostazioni!$B$9:$B$48,MATCH(C624,Impostazioni!$A$9:$A$48,0))="","Tipo?",INDEX(Impostazioni!$B$9:$B$48,MATCH(C624,Impostazioni!$A$9:$A$48,0))),"Categoria?"))</f>
        <v/>
      </c>
      <c r="F624" s="68" t="str">
        <f t="shared" si="18"/>
        <v/>
      </c>
      <c r="G624" s="69" t="str">
        <f t="shared" si="19"/>
        <v/>
      </c>
    </row>
    <row r="625" spans="1:7" x14ac:dyDescent="0.25">
      <c r="A625" s="64"/>
      <c r="B625" s="65"/>
      <c r="C625" s="65"/>
      <c r="D625" s="66"/>
      <c r="E625" s="67" t="str">
        <f>IF(C625="","",IFERROR(IF(INDEX(Impostazioni!$B$9:$B$48,MATCH(C625,Impostazioni!$A$9:$A$48,0))="","Tipo?",INDEX(Impostazioni!$B$9:$B$48,MATCH(C625,Impostazioni!$A$9:$A$48,0))),"Categoria?"))</f>
        <v/>
      </c>
      <c r="F625" s="68" t="str">
        <f t="shared" si="18"/>
        <v/>
      </c>
      <c r="G625" s="69" t="str">
        <f t="shared" si="19"/>
        <v/>
      </c>
    </row>
    <row r="626" spans="1:7" x14ac:dyDescent="0.25">
      <c r="A626" s="64"/>
      <c r="B626" s="65"/>
      <c r="C626" s="65"/>
      <c r="D626" s="66"/>
      <c r="E626" s="67" t="str">
        <f>IF(C626="","",IFERROR(IF(INDEX(Impostazioni!$B$9:$B$48,MATCH(C626,Impostazioni!$A$9:$A$48,0))="","Tipo?",INDEX(Impostazioni!$B$9:$B$48,MATCH(C626,Impostazioni!$A$9:$A$48,0))),"Categoria?"))</f>
        <v/>
      </c>
      <c r="F626" s="68" t="str">
        <f t="shared" si="18"/>
        <v/>
      </c>
      <c r="G626" s="69" t="str">
        <f t="shared" si="19"/>
        <v/>
      </c>
    </row>
    <row r="627" spans="1:7" x14ac:dyDescent="0.25">
      <c r="A627" s="64"/>
      <c r="B627" s="65"/>
      <c r="C627" s="65"/>
      <c r="D627" s="66"/>
      <c r="E627" s="67" t="str">
        <f>IF(C627="","",IFERROR(IF(INDEX(Impostazioni!$B$9:$B$48,MATCH(C627,Impostazioni!$A$9:$A$48,0))="","Tipo?",INDEX(Impostazioni!$B$9:$B$48,MATCH(C627,Impostazioni!$A$9:$A$48,0))),"Categoria?"))</f>
        <v/>
      </c>
      <c r="F627" s="68" t="str">
        <f t="shared" si="18"/>
        <v/>
      </c>
      <c r="G627" s="69" t="str">
        <f t="shared" si="19"/>
        <v/>
      </c>
    </row>
    <row r="628" spans="1:7" x14ac:dyDescent="0.25">
      <c r="A628" s="64"/>
      <c r="B628" s="65"/>
      <c r="C628" s="65"/>
      <c r="D628" s="66"/>
      <c r="E628" s="67" t="str">
        <f>IF(C628="","",IFERROR(IF(INDEX(Impostazioni!$B$9:$B$48,MATCH(C628,Impostazioni!$A$9:$A$48,0))="","Tipo?",INDEX(Impostazioni!$B$9:$B$48,MATCH(C628,Impostazioni!$A$9:$A$48,0))),"Categoria?"))</f>
        <v/>
      </c>
      <c r="F628" s="68" t="str">
        <f t="shared" si="18"/>
        <v/>
      </c>
      <c r="G628" s="69" t="str">
        <f t="shared" si="19"/>
        <v/>
      </c>
    </row>
    <row r="629" spans="1:7" x14ac:dyDescent="0.25">
      <c r="A629" s="64"/>
      <c r="B629" s="65"/>
      <c r="C629" s="65"/>
      <c r="D629" s="66"/>
      <c r="E629" s="67" t="str">
        <f>IF(C629="","",IFERROR(IF(INDEX(Impostazioni!$B$9:$B$48,MATCH(C629,Impostazioni!$A$9:$A$48,0))="","Tipo?",INDEX(Impostazioni!$B$9:$B$48,MATCH(C629,Impostazioni!$A$9:$A$48,0))),"Categoria?"))</f>
        <v/>
      </c>
      <c r="F629" s="68" t="str">
        <f t="shared" si="18"/>
        <v/>
      </c>
      <c r="G629" s="69" t="str">
        <f t="shared" si="19"/>
        <v/>
      </c>
    </row>
    <row r="630" spans="1:7" x14ac:dyDescent="0.25">
      <c r="A630" s="64"/>
      <c r="B630" s="65"/>
      <c r="C630" s="65"/>
      <c r="D630" s="66"/>
      <c r="E630" s="67" t="str">
        <f>IF(C630="","",IFERROR(IF(INDEX(Impostazioni!$B$9:$B$48,MATCH(C630,Impostazioni!$A$9:$A$48,0))="","Tipo?",INDEX(Impostazioni!$B$9:$B$48,MATCH(C630,Impostazioni!$A$9:$A$48,0))),"Categoria?"))</f>
        <v/>
      </c>
      <c r="F630" s="68" t="str">
        <f t="shared" si="18"/>
        <v/>
      </c>
      <c r="G630" s="69" t="str">
        <f t="shared" si="19"/>
        <v/>
      </c>
    </row>
    <row r="631" spans="1:7" x14ac:dyDescent="0.25">
      <c r="A631" s="64"/>
      <c r="B631" s="65"/>
      <c r="C631" s="65"/>
      <c r="D631" s="66"/>
      <c r="E631" s="67" t="str">
        <f>IF(C631="","",IFERROR(IF(INDEX(Impostazioni!$B$9:$B$48,MATCH(C631,Impostazioni!$A$9:$A$48,0))="","Tipo?",INDEX(Impostazioni!$B$9:$B$48,MATCH(C631,Impostazioni!$A$9:$A$48,0))),"Categoria?"))</f>
        <v/>
      </c>
      <c r="F631" s="68" t="str">
        <f t="shared" si="18"/>
        <v/>
      </c>
      <c r="G631" s="69" t="str">
        <f t="shared" si="19"/>
        <v/>
      </c>
    </row>
    <row r="632" spans="1:7" x14ac:dyDescent="0.25">
      <c r="A632" s="64"/>
      <c r="B632" s="65"/>
      <c r="C632" s="65"/>
      <c r="D632" s="66"/>
      <c r="E632" s="67" t="str">
        <f>IF(C632="","",IFERROR(IF(INDEX(Impostazioni!$B$9:$B$48,MATCH(C632,Impostazioni!$A$9:$A$48,0))="","Tipo?",INDEX(Impostazioni!$B$9:$B$48,MATCH(C632,Impostazioni!$A$9:$A$48,0))),"Categoria?"))</f>
        <v/>
      </c>
      <c r="F632" s="68" t="str">
        <f t="shared" si="18"/>
        <v/>
      </c>
      <c r="G632" s="69" t="str">
        <f t="shared" si="19"/>
        <v/>
      </c>
    </row>
    <row r="633" spans="1:7" x14ac:dyDescent="0.25">
      <c r="A633" s="64"/>
      <c r="B633" s="65"/>
      <c r="C633" s="65"/>
      <c r="D633" s="66"/>
      <c r="E633" s="67" t="str">
        <f>IF(C633="","",IFERROR(IF(INDEX(Impostazioni!$B$9:$B$48,MATCH(C633,Impostazioni!$A$9:$A$48,0))="","Tipo?",INDEX(Impostazioni!$B$9:$B$48,MATCH(C633,Impostazioni!$A$9:$A$48,0))),"Categoria?"))</f>
        <v/>
      </c>
      <c r="F633" s="68" t="str">
        <f t="shared" si="18"/>
        <v/>
      </c>
      <c r="G633" s="69" t="str">
        <f t="shared" si="19"/>
        <v/>
      </c>
    </row>
    <row r="634" spans="1:7" x14ac:dyDescent="0.25">
      <c r="A634" s="64"/>
      <c r="B634" s="65"/>
      <c r="C634" s="65"/>
      <c r="D634" s="66"/>
      <c r="E634" s="67" t="str">
        <f>IF(C634="","",IFERROR(IF(INDEX(Impostazioni!$B$9:$B$48,MATCH(C634,Impostazioni!$A$9:$A$48,0))="","Tipo?",INDEX(Impostazioni!$B$9:$B$48,MATCH(C634,Impostazioni!$A$9:$A$48,0))),"Categoria?"))</f>
        <v/>
      </c>
      <c r="F634" s="68" t="str">
        <f t="shared" si="18"/>
        <v/>
      </c>
      <c r="G634" s="69" t="str">
        <f t="shared" si="19"/>
        <v/>
      </c>
    </row>
    <row r="635" spans="1:7" x14ac:dyDescent="0.25">
      <c r="A635" s="64"/>
      <c r="B635" s="65"/>
      <c r="C635" s="65"/>
      <c r="D635" s="66"/>
      <c r="E635" s="67" t="str">
        <f>IF(C635="","",IFERROR(IF(INDEX(Impostazioni!$B$9:$B$48,MATCH(C635,Impostazioni!$A$9:$A$48,0))="","Tipo?",INDEX(Impostazioni!$B$9:$B$48,MATCH(C635,Impostazioni!$A$9:$A$48,0))),"Categoria?"))</f>
        <v/>
      </c>
      <c r="F635" s="68" t="str">
        <f t="shared" si="18"/>
        <v/>
      </c>
      <c r="G635" s="69" t="str">
        <f t="shared" si="19"/>
        <v/>
      </c>
    </row>
    <row r="636" spans="1:7" x14ac:dyDescent="0.25">
      <c r="A636" s="64"/>
      <c r="B636" s="65"/>
      <c r="C636" s="65"/>
      <c r="D636" s="66"/>
      <c r="E636" s="67" t="str">
        <f>IF(C636="","",IFERROR(IF(INDEX(Impostazioni!$B$9:$B$48,MATCH(C636,Impostazioni!$A$9:$A$48,0))="","Tipo?",INDEX(Impostazioni!$B$9:$B$48,MATCH(C636,Impostazioni!$A$9:$A$48,0))),"Categoria?"))</f>
        <v/>
      </c>
      <c r="F636" s="68" t="str">
        <f t="shared" si="18"/>
        <v/>
      </c>
      <c r="G636" s="69" t="str">
        <f t="shared" si="19"/>
        <v/>
      </c>
    </row>
    <row r="637" spans="1:7" x14ac:dyDescent="0.25">
      <c r="A637" s="64"/>
      <c r="B637" s="65"/>
      <c r="C637" s="65"/>
      <c r="D637" s="66"/>
      <c r="E637" s="67" t="str">
        <f>IF(C637="","",IFERROR(IF(INDEX(Impostazioni!$B$9:$B$48,MATCH(C637,Impostazioni!$A$9:$A$48,0))="","Tipo?",INDEX(Impostazioni!$B$9:$B$48,MATCH(C637,Impostazioni!$A$9:$A$48,0))),"Categoria?"))</f>
        <v/>
      </c>
      <c r="F637" s="68" t="str">
        <f t="shared" si="18"/>
        <v/>
      </c>
      <c r="G637" s="69" t="str">
        <f t="shared" si="19"/>
        <v/>
      </c>
    </row>
    <row r="638" spans="1:7" x14ac:dyDescent="0.25">
      <c r="A638" s="64"/>
      <c r="B638" s="65"/>
      <c r="C638" s="65"/>
      <c r="D638" s="66"/>
      <c r="E638" s="67" t="str">
        <f>IF(C638="","",IFERROR(IF(INDEX(Impostazioni!$B$9:$B$48,MATCH(C638,Impostazioni!$A$9:$A$48,0))="","Tipo?",INDEX(Impostazioni!$B$9:$B$48,MATCH(C638,Impostazioni!$A$9:$A$48,0))),"Categoria?"))</f>
        <v/>
      </c>
      <c r="F638" s="68" t="str">
        <f t="shared" si="18"/>
        <v/>
      </c>
      <c r="G638" s="69" t="str">
        <f t="shared" si="19"/>
        <v/>
      </c>
    </row>
    <row r="639" spans="1:7" x14ac:dyDescent="0.25">
      <c r="A639" s="64"/>
      <c r="B639" s="65"/>
      <c r="C639" s="65"/>
      <c r="D639" s="66"/>
      <c r="E639" s="67" t="str">
        <f>IF(C639="","",IFERROR(IF(INDEX(Impostazioni!$B$9:$B$48,MATCH(C639,Impostazioni!$A$9:$A$48,0))="","Tipo?",INDEX(Impostazioni!$B$9:$B$48,MATCH(C639,Impostazioni!$A$9:$A$48,0))),"Categoria?"))</f>
        <v/>
      </c>
      <c r="F639" s="68" t="str">
        <f t="shared" si="18"/>
        <v/>
      </c>
      <c r="G639" s="69" t="str">
        <f t="shared" si="19"/>
        <v/>
      </c>
    </row>
    <row r="640" spans="1:7" x14ac:dyDescent="0.25">
      <c r="A640" s="64"/>
      <c r="B640" s="65"/>
      <c r="C640" s="65"/>
      <c r="D640" s="66"/>
      <c r="E640" s="67" t="str">
        <f>IF(C640="","",IFERROR(IF(INDEX(Impostazioni!$B$9:$B$48,MATCH(C640,Impostazioni!$A$9:$A$48,0))="","Tipo?",INDEX(Impostazioni!$B$9:$B$48,MATCH(C640,Impostazioni!$A$9:$A$48,0))),"Categoria?"))</f>
        <v/>
      </c>
      <c r="F640" s="68" t="str">
        <f t="shared" si="18"/>
        <v/>
      </c>
      <c r="G640" s="69" t="str">
        <f t="shared" si="19"/>
        <v/>
      </c>
    </row>
    <row r="641" spans="1:7" x14ac:dyDescent="0.25">
      <c r="A641" s="64"/>
      <c r="B641" s="65"/>
      <c r="C641" s="65"/>
      <c r="D641" s="66"/>
      <c r="E641" s="67" t="str">
        <f>IF(C641="","",IFERROR(IF(INDEX(Impostazioni!$B$9:$B$48,MATCH(C641,Impostazioni!$A$9:$A$48,0))="","Tipo?",INDEX(Impostazioni!$B$9:$B$48,MATCH(C641,Impostazioni!$A$9:$A$48,0))),"Categoria?"))</f>
        <v/>
      </c>
      <c r="F641" s="68" t="str">
        <f t="shared" si="18"/>
        <v/>
      </c>
      <c r="G641" s="69" t="str">
        <f t="shared" si="19"/>
        <v/>
      </c>
    </row>
    <row r="642" spans="1:7" x14ac:dyDescent="0.25">
      <c r="A642" s="64"/>
      <c r="B642" s="65"/>
      <c r="C642" s="65"/>
      <c r="D642" s="66"/>
      <c r="E642" s="67" t="str">
        <f>IF(C642="","",IFERROR(IF(INDEX(Impostazioni!$B$9:$B$48,MATCH(C642,Impostazioni!$A$9:$A$48,0))="","Tipo?",INDEX(Impostazioni!$B$9:$B$48,MATCH(C642,Impostazioni!$A$9:$A$48,0))),"Categoria?"))</f>
        <v/>
      </c>
      <c r="F642" s="68" t="str">
        <f t="shared" si="18"/>
        <v/>
      </c>
      <c r="G642" s="69" t="str">
        <f t="shared" si="19"/>
        <v/>
      </c>
    </row>
    <row r="643" spans="1:7" x14ac:dyDescent="0.25">
      <c r="A643" s="64"/>
      <c r="B643" s="65"/>
      <c r="C643" s="65"/>
      <c r="D643" s="66"/>
      <c r="E643" s="67" t="str">
        <f>IF(C643="","",IFERROR(IF(INDEX(Impostazioni!$B$9:$B$48,MATCH(C643,Impostazioni!$A$9:$A$48,0))="","Tipo?",INDEX(Impostazioni!$B$9:$B$48,MATCH(C643,Impostazioni!$A$9:$A$48,0))),"Categoria?"))</f>
        <v/>
      </c>
      <c r="F643" s="68" t="str">
        <f t="shared" si="18"/>
        <v/>
      </c>
      <c r="G643" s="69" t="str">
        <f t="shared" si="19"/>
        <v/>
      </c>
    </row>
    <row r="644" spans="1:7" x14ac:dyDescent="0.25">
      <c r="A644" s="64"/>
      <c r="B644" s="65"/>
      <c r="C644" s="65"/>
      <c r="D644" s="66"/>
      <c r="E644" s="67" t="str">
        <f>IF(C644="","",IFERROR(IF(INDEX(Impostazioni!$B$9:$B$48,MATCH(C644,Impostazioni!$A$9:$A$48,0))="","Tipo?",INDEX(Impostazioni!$B$9:$B$48,MATCH(C644,Impostazioni!$A$9:$A$48,0))),"Categoria?"))</f>
        <v/>
      </c>
      <c r="F644" s="68" t="str">
        <f t="shared" si="18"/>
        <v/>
      </c>
      <c r="G644" s="69" t="str">
        <f t="shared" si="19"/>
        <v/>
      </c>
    </row>
    <row r="645" spans="1:7" x14ac:dyDescent="0.25">
      <c r="A645" s="64"/>
      <c r="B645" s="65"/>
      <c r="C645" s="65"/>
      <c r="D645" s="66"/>
      <c r="E645" s="67" t="str">
        <f>IF(C645="","",IFERROR(IF(INDEX(Impostazioni!$B$9:$B$48,MATCH(C645,Impostazioni!$A$9:$A$48,0))="","Tipo?",INDEX(Impostazioni!$B$9:$B$48,MATCH(C645,Impostazioni!$A$9:$A$48,0))),"Categoria?"))</f>
        <v/>
      </c>
      <c r="F645" s="68" t="str">
        <f t="shared" ref="F645:F708" si="20">IF(A645="","",IFERROR(MONTH(A645),"Data?"))</f>
        <v/>
      </c>
      <c r="G645" s="69" t="str">
        <f t="shared" ref="G645:G708" si="21">IF(A645="","",IFERROR(YEAR(A645),"Data?"))</f>
        <v/>
      </c>
    </row>
    <row r="646" spans="1:7" x14ac:dyDescent="0.25">
      <c r="A646" s="64"/>
      <c r="B646" s="65"/>
      <c r="C646" s="65"/>
      <c r="D646" s="66"/>
      <c r="E646" s="67" t="str">
        <f>IF(C646="","",IFERROR(IF(INDEX(Impostazioni!$B$9:$B$48,MATCH(C646,Impostazioni!$A$9:$A$48,0))="","Tipo?",INDEX(Impostazioni!$B$9:$B$48,MATCH(C646,Impostazioni!$A$9:$A$48,0))),"Categoria?"))</f>
        <v/>
      </c>
      <c r="F646" s="68" t="str">
        <f t="shared" si="20"/>
        <v/>
      </c>
      <c r="G646" s="69" t="str">
        <f t="shared" si="21"/>
        <v/>
      </c>
    </row>
    <row r="647" spans="1:7" x14ac:dyDescent="0.25">
      <c r="A647" s="64"/>
      <c r="B647" s="65"/>
      <c r="C647" s="65"/>
      <c r="D647" s="66"/>
      <c r="E647" s="67" t="str">
        <f>IF(C647="","",IFERROR(IF(INDEX(Impostazioni!$B$9:$B$48,MATCH(C647,Impostazioni!$A$9:$A$48,0))="","Tipo?",INDEX(Impostazioni!$B$9:$B$48,MATCH(C647,Impostazioni!$A$9:$A$48,0))),"Categoria?"))</f>
        <v/>
      </c>
      <c r="F647" s="68" t="str">
        <f t="shared" si="20"/>
        <v/>
      </c>
      <c r="G647" s="69" t="str">
        <f t="shared" si="21"/>
        <v/>
      </c>
    </row>
    <row r="648" spans="1:7" x14ac:dyDescent="0.25">
      <c r="A648" s="64"/>
      <c r="B648" s="65"/>
      <c r="C648" s="65"/>
      <c r="D648" s="66"/>
      <c r="E648" s="67" t="str">
        <f>IF(C648="","",IFERROR(IF(INDEX(Impostazioni!$B$9:$B$48,MATCH(C648,Impostazioni!$A$9:$A$48,0))="","Tipo?",INDEX(Impostazioni!$B$9:$B$48,MATCH(C648,Impostazioni!$A$9:$A$48,0))),"Categoria?"))</f>
        <v/>
      </c>
      <c r="F648" s="68" t="str">
        <f t="shared" si="20"/>
        <v/>
      </c>
      <c r="G648" s="69" t="str">
        <f t="shared" si="21"/>
        <v/>
      </c>
    </row>
    <row r="649" spans="1:7" x14ac:dyDescent="0.25">
      <c r="A649" s="64"/>
      <c r="B649" s="65"/>
      <c r="C649" s="65"/>
      <c r="D649" s="66"/>
      <c r="E649" s="67" t="str">
        <f>IF(C649="","",IFERROR(IF(INDEX(Impostazioni!$B$9:$B$48,MATCH(C649,Impostazioni!$A$9:$A$48,0))="","Tipo?",INDEX(Impostazioni!$B$9:$B$48,MATCH(C649,Impostazioni!$A$9:$A$48,0))),"Categoria?"))</f>
        <v/>
      </c>
      <c r="F649" s="68" t="str">
        <f t="shared" si="20"/>
        <v/>
      </c>
      <c r="G649" s="69" t="str">
        <f t="shared" si="21"/>
        <v/>
      </c>
    </row>
    <row r="650" spans="1:7" x14ac:dyDescent="0.25">
      <c r="A650" s="64"/>
      <c r="B650" s="65"/>
      <c r="C650" s="65"/>
      <c r="D650" s="66"/>
      <c r="E650" s="67" t="str">
        <f>IF(C650="","",IFERROR(IF(INDEX(Impostazioni!$B$9:$B$48,MATCH(C650,Impostazioni!$A$9:$A$48,0))="","Tipo?",INDEX(Impostazioni!$B$9:$B$48,MATCH(C650,Impostazioni!$A$9:$A$48,0))),"Categoria?"))</f>
        <v/>
      </c>
      <c r="F650" s="68" t="str">
        <f t="shared" si="20"/>
        <v/>
      </c>
      <c r="G650" s="69" t="str">
        <f t="shared" si="21"/>
        <v/>
      </c>
    </row>
    <row r="651" spans="1:7" x14ac:dyDescent="0.25">
      <c r="A651" s="64"/>
      <c r="B651" s="65"/>
      <c r="C651" s="65"/>
      <c r="D651" s="66"/>
      <c r="E651" s="67" t="str">
        <f>IF(C651="","",IFERROR(IF(INDEX(Impostazioni!$B$9:$B$48,MATCH(C651,Impostazioni!$A$9:$A$48,0))="","Tipo?",INDEX(Impostazioni!$B$9:$B$48,MATCH(C651,Impostazioni!$A$9:$A$48,0))),"Categoria?"))</f>
        <v/>
      </c>
      <c r="F651" s="68" t="str">
        <f t="shared" si="20"/>
        <v/>
      </c>
      <c r="G651" s="69" t="str">
        <f t="shared" si="21"/>
        <v/>
      </c>
    </row>
    <row r="652" spans="1:7" x14ac:dyDescent="0.25">
      <c r="A652" s="64"/>
      <c r="B652" s="65"/>
      <c r="C652" s="65"/>
      <c r="D652" s="66"/>
      <c r="E652" s="67" t="str">
        <f>IF(C652="","",IFERROR(IF(INDEX(Impostazioni!$B$9:$B$48,MATCH(C652,Impostazioni!$A$9:$A$48,0))="","Tipo?",INDEX(Impostazioni!$B$9:$B$48,MATCH(C652,Impostazioni!$A$9:$A$48,0))),"Categoria?"))</f>
        <v/>
      </c>
      <c r="F652" s="68" t="str">
        <f t="shared" si="20"/>
        <v/>
      </c>
      <c r="G652" s="69" t="str">
        <f t="shared" si="21"/>
        <v/>
      </c>
    </row>
    <row r="653" spans="1:7" x14ac:dyDescent="0.25">
      <c r="A653" s="64"/>
      <c r="B653" s="65"/>
      <c r="C653" s="65"/>
      <c r="D653" s="66"/>
      <c r="E653" s="67" t="str">
        <f>IF(C653="","",IFERROR(IF(INDEX(Impostazioni!$B$9:$B$48,MATCH(C653,Impostazioni!$A$9:$A$48,0))="","Tipo?",INDEX(Impostazioni!$B$9:$B$48,MATCH(C653,Impostazioni!$A$9:$A$48,0))),"Categoria?"))</f>
        <v/>
      </c>
      <c r="F653" s="68" t="str">
        <f t="shared" si="20"/>
        <v/>
      </c>
      <c r="G653" s="69" t="str">
        <f t="shared" si="21"/>
        <v/>
      </c>
    </row>
    <row r="654" spans="1:7" x14ac:dyDescent="0.25">
      <c r="A654" s="64"/>
      <c r="B654" s="65"/>
      <c r="C654" s="65"/>
      <c r="D654" s="66"/>
      <c r="E654" s="67" t="str">
        <f>IF(C654="","",IFERROR(IF(INDEX(Impostazioni!$B$9:$B$48,MATCH(C654,Impostazioni!$A$9:$A$48,0))="","Tipo?",INDEX(Impostazioni!$B$9:$B$48,MATCH(C654,Impostazioni!$A$9:$A$48,0))),"Categoria?"))</f>
        <v/>
      </c>
      <c r="F654" s="68" t="str">
        <f t="shared" si="20"/>
        <v/>
      </c>
      <c r="G654" s="69" t="str">
        <f t="shared" si="21"/>
        <v/>
      </c>
    </row>
    <row r="655" spans="1:7" x14ac:dyDescent="0.25">
      <c r="A655" s="64"/>
      <c r="B655" s="65"/>
      <c r="C655" s="65"/>
      <c r="D655" s="66"/>
      <c r="E655" s="67" t="str">
        <f>IF(C655="","",IFERROR(IF(INDEX(Impostazioni!$B$9:$B$48,MATCH(C655,Impostazioni!$A$9:$A$48,0))="","Tipo?",INDEX(Impostazioni!$B$9:$B$48,MATCH(C655,Impostazioni!$A$9:$A$48,0))),"Categoria?"))</f>
        <v/>
      </c>
      <c r="F655" s="68" t="str">
        <f t="shared" si="20"/>
        <v/>
      </c>
      <c r="G655" s="69" t="str">
        <f t="shared" si="21"/>
        <v/>
      </c>
    </row>
    <row r="656" spans="1:7" x14ac:dyDescent="0.25">
      <c r="A656" s="64"/>
      <c r="B656" s="65"/>
      <c r="C656" s="65"/>
      <c r="D656" s="66"/>
      <c r="E656" s="67" t="str">
        <f>IF(C656="","",IFERROR(IF(INDEX(Impostazioni!$B$9:$B$48,MATCH(C656,Impostazioni!$A$9:$A$48,0))="","Tipo?",INDEX(Impostazioni!$B$9:$B$48,MATCH(C656,Impostazioni!$A$9:$A$48,0))),"Categoria?"))</f>
        <v/>
      </c>
      <c r="F656" s="68" t="str">
        <f t="shared" si="20"/>
        <v/>
      </c>
      <c r="G656" s="69" t="str">
        <f t="shared" si="21"/>
        <v/>
      </c>
    </row>
    <row r="657" spans="1:7" x14ac:dyDescent="0.25">
      <c r="A657" s="64"/>
      <c r="B657" s="65"/>
      <c r="C657" s="65"/>
      <c r="D657" s="66"/>
      <c r="E657" s="67" t="str">
        <f>IF(C657="","",IFERROR(IF(INDEX(Impostazioni!$B$9:$B$48,MATCH(C657,Impostazioni!$A$9:$A$48,0))="","Tipo?",INDEX(Impostazioni!$B$9:$B$48,MATCH(C657,Impostazioni!$A$9:$A$48,0))),"Categoria?"))</f>
        <v/>
      </c>
      <c r="F657" s="68" t="str">
        <f t="shared" si="20"/>
        <v/>
      </c>
      <c r="G657" s="69" t="str">
        <f t="shared" si="21"/>
        <v/>
      </c>
    </row>
    <row r="658" spans="1:7" x14ac:dyDescent="0.25">
      <c r="A658" s="64"/>
      <c r="B658" s="65"/>
      <c r="C658" s="65"/>
      <c r="D658" s="66"/>
      <c r="E658" s="67" t="str">
        <f>IF(C658="","",IFERROR(IF(INDEX(Impostazioni!$B$9:$B$48,MATCH(C658,Impostazioni!$A$9:$A$48,0))="","Tipo?",INDEX(Impostazioni!$B$9:$B$48,MATCH(C658,Impostazioni!$A$9:$A$48,0))),"Categoria?"))</f>
        <v/>
      </c>
      <c r="F658" s="68" t="str">
        <f t="shared" si="20"/>
        <v/>
      </c>
      <c r="G658" s="69" t="str">
        <f t="shared" si="21"/>
        <v/>
      </c>
    </row>
    <row r="659" spans="1:7" x14ac:dyDescent="0.25">
      <c r="A659" s="64"/>
      <c r="B659" s="65"/>
      <c r="C659" s="65"/>
      <c r="D659" s="66"/>
      <c r="E659" s="67" t="str">
        <f>IF(C659="","",IFERROR(IF(INDEX(Impostazioni!$B$9:$B$48,MATCH(C659,Impostazioni!$A$9:$A$48,0))="","Tipo?",INDEX(Impostazioni!$B$9:$B$48,MATCH(C659,Impostazioni!$A$9:$A$48,0))),"Categoria?"))</f>
        <v/>
      </c>
      <c r="F659" s="68" t="str">
        <f t="shared" si="20"/>
        <v/>
      </c>
      <c r="G659" s="69" t="str">
        <f t="shared" si="21"/>
        <v/>
      </c>
    </row>
    <row r="660" spans="1:7" x14ac:dyDescent="0.25">
      <c r="A660" s="64"/>
      <c r="B660" s="65"/>
      <c r="C660" s="65"/>
      <c r="D660" s="66"/>
      <c r="E660" s="67" t="str">
        <f>IF(C660="","",IFERROR(IF(INDEX(Impostazioni!$B$9:$B$48,MATCH(C660,Impostazioni!$A$9:$A$48,0))="","Tipo?",INDEX(Impostazioni!$B$9:$B$48,MATCH(C660,Impostazioni!$A$9:$A$48,0))),"Categoria?"))</f>
        <v/>
      </c>
      <c r="F660" s="68" t="str">
        <f t="shared" si="20"/>
        <v/>
      </c>
      <c r="G660" s="69" t="str">
        <f t="shared" si="21"/>
        <v/>
      </c>
    </row>
    <row r="661" spans="1:7" x14ac:dyDescent="0.25">
      <c r="A661" s="64"/>
      <c r="B661" s="65"/>
      <c r="C661" s="65"/>
      <c r="D661" s="66"/>
      <c r="E661" s="67" t="str">
        <f>IF(C661="","",IFERROR(IF(INDEX(Impostazioni!$B$9:$B$48,MATCH(C661,Impostazioni!$A$9:$A$48,0))="","Tipo?",INDEX(Impostazioni!$B$9:$B$48,MATCH(C661,Impostazioni!$A$9:$A$48,0))),"Categoria?"))</f>
        <v/>
      </c>
      <c r="F661" s="68" t="str">
        <f t="shared" si="20"/>
        <v/>
      </c>
      <c r="G661" s="69" t="str">
        <f t="shared" si="21"/>
        <v/>
      </c>
    </row>
    <row r="662" spans="1:7" x14ac:dyDescent="0.25">
      <c r="A662" s="64"/>
      <c r="B662" s="65"/>
      <c r="C662" s="65"/>
      <c r="D662" s="66"/>
      <c r="E662" s="67" t="str">
        <f>IF(C662="","",IFERROR(IF(INDEX(Impostazioni!$B$9:$B$48,MATCH(C662,Impostazioni!$A$9:$A$48,0))="","Tipo?",INDEX(Impostazioni!$B$9:$B$48,MATCH(C662,Impostazioni!$A$9:$A$48,0))),"Categoria?"))</f>
        <v/>
      </c>
      <c r="F662" s="68" t="str">
        <f t="shared" si="20"/>
        <v/>
      </c>
      <c r="G662" s="69" t="str">
        <f t="shared" si="21"/>
        <v/>
      </c>
    </row>
    <row r="663" spans="1:7" x14ac:dyDescent="0.25">
      <c r="A663" s="64"/>
      <c r="B663" s="65"/>
      <c r="C663" s="65"/>
      <c r="D663" s="66"/>
      <c r="E663" s="67" t="str">
        <f>IF(C663="","",IFERROR(IF(INDEX(Impostazioni!$B$9:$B$48,MATCH(C663,Impostazioni!$A$9:$A$48,0))="","Tipo?",INDEX(Impostazioni!$B$9:$B$48,MATCH(C663,Impostazioni!$A$9:$A$48,0))),"Categoria?"))</f>
        <v/>
      </c>
      <c r="F663" s="68" t="str">
        <f t="shared" si="20"/>
        <v/>
      </c>
      <c r="G663" s="69" t="str">
        <f t="shared" si="21"/>
        <v/>
      </c>
    </row>
    <row r="664" spans="1:7" x14ac:dyDescent="0.25">
      <c r="A664" s="64"/>
      <c r="B664" s="65"/>
      <c r="C664" s="65"/>
      <c r="D664" s="66"/>
      <c r="E664" s="67" t="str">
        <f>IF(C664="","",IFERROR(IF(INDEX(Impostazioni!$B$9:$B$48,MATCH(C664,Impostazioni!$A$9:$A$48,0))="","Tipo?",INDEX(Impostazioni!$B$9:$B$48,MATCH(C664,Impostazioni!$A$9:$A$48,0))),"Categoria?"))</f>
        <v/>
      </c>
      <c r="F664" s="68" t="str">
        <f t="shared" si="20"/>
        <v/>
      </c>
      <c r="G664" s="69" t="str">
        <f t="shared" si="21"/>
        <v/>
      </c>
    </row>
    <row r="665" spans="1:7" x14ac:dyDescent="0.25">
      <c r="A665" s="64"/>
      <c r="B665" s="65"/>
      <c r="C665" s="65"/>
      <c r="D665" s="66"/>
      <c r="E665" s="67" t="str">
        <f>IF(C665="","",IFERROR(IF(INDEX(Impostazioni!$B$9:$B$48,MATCH(C665,Impostazioni!$A$9:$A$48,0))="","Tipo?",INDEX(Impostazioni!$B$9:$B$48,MATCH(C665,Impostazioni!$A$9:$A$48,0))),"Categoria?"))</f>
        <v/>
      </c>
      <c r="F665" s="68" t="str">
        <f t="shared" si="20"/>
        <v/>
      </c>
      <c r="G665" s="69" t="str">
        <f t="shared" si="21"/>
        <v/>
      </c>
    </row>
    <row r="666" spans="1:7" x14ac:dyDescent="0.25">
      <c r="A666" s="64"/>
      <c r="B666" s="65"/>
      <c r="C666" s="65"/>
      <c r="D666" s="66"/>
      <c r="E666" s="67" t="str">
        <f>IF(C666="","",IFERROR(IF(INDEX(Impostazioni!$B$9:$B$48,MATCH(C666,Impostazioni!$A$9:$A$48,0))="","Tipo?",INDEX(Impostazioni!$B$9:$B$48,MATCH(C666,Impostazioni!$A$9:$A$48,0))),"Categoria?"))</f>
        <v/>
      </c>
      <c r="F666" s="68" t="str">
        <f t="shared" si="20"/>
        <v/>
      </c>
      <c r="G666" s="69" t="str">
        <f t="shared" si="21"/>
        <v/>
      </c>
    </row>
    <row r="667" spans="1:7" x14ac:dyDescent="0.25">
      <c r="A667" s="64"/>
      <c r="B667" s="65"/>
      <c r="C667" s="65"/>
      <c r="D667" s="66"/>
      <c r="E667" s="67" t="str">
        <f>IF(C667="","",IFERROR(IF(INDEX(Impostazioni!$B$9:$B$48,MATCH(C667,Impostazioni!$A$9:$A$48,0))="","Tipo?",INDEX(Impostazioni!$B$9:$B$48,MATCH(C667,Impostazioni!$A$9:$A$48,0))),"Categoria?"))</f>
        <v/>
      </c>
      <c r="F667" s="68" t="str">
        <f t="shared" si="20"/>
        <v/>
      </c>
      <c r="G667" s="69" t="str">
        <f t="shared" si="21"/>
        <v/>
      </c>
    </row>
    <row r="668" spans="1:7" x14ac:dyDescent="0.25">
      <c r="A668" s="64"/>
      <c r="B668" s="65"/>
      <c r="C668" s="65"/>
      <c r="D668" s="66"/>
      <c r="E668" s="67" t="str">
        <f>IF(C668="","",IFERROR(IF(INDEX(Impostazioni!$B$9:$B$48,MATCH(C668,Impostazioni!$A$9:$A$48,0))="","Tipo?",INDEX(Impostazioni!$B$9:$B$48,MATCH(C668,Impostazioni!$A$9:$A$48,0))),"Categoria?"))</f>
        <v/>
      </c>
      <c r="F668" s="68" t="str">
        <f t="shared" si="20"/>
        <v/>
      </c>
      <c r="G668" s="69" t="str">
        <f t="shared" si="21"/>
        <v/>
      </c>
    </row>
    <row r="669" spans="1:7" x14ac:dyDescent="0.25">
      <c r="A669" s="64"/>
      <c r="B669" s="65"/>
      <c r="C669" s="65"/>
      <c r="D669" s="66"/>
      <c r="E669" s="67" t="str">
        <f>IF(C669="","",IFERROR(IF(INDEX(Impostazioni!$B$9:$B$48,MATCH(C669,Impostazioni!$A$9:$A$48,0))="","Tipo?",INDEX(Impostazioni!$B$9:$B$48,MATCH(C669,Impostazioni!$A$9:$A$48,0))),"Categoria?"))</f>
        <v/>
      </c>
      <c r="F669" s="68" t="str">
        <f t="shared" si="20"/>
        <v/>
      </c>
      <c r="G669" s="69" t="str">
        <f t="shared" si="21"/>
        <v/>
      </c>
    </row>
    <row r="670" spans="1:7" x14ac:dyDescent="0.25">
      <c r="A670" s="64"/>
      <c r="B670" s="65"/>
      <c r="C670" s="65"/>
      <c r="D670" s="66"/>
      <c r="E670" s="67" t="str">
        <f>IF(C670="","",IFERROR(IF(INDEX(Impostazioni!$B$9:$B$48,MATCH(C670,Impostazioni!$A$9:$A$48,0))="","Tipo?",INDEX(Impostazioni!$B$9:$B$48,MATCH(C670,Impostazioni!$A$9:$A$48,0))),"Categoria?"))</f>
        <v/>
      </c>
      <c r="F670" s="68" t="str">
        <f t="shared" si="20"/>
        <v/>
      </c>
      <c r="G670" s="69" t="str">
        <f t="shared" si="21"/>
        <v/>
      </c>
    </row>
    <row r="671" spans="1:7" x14ac:dyDescent="0.25">
      <c r="A671" s="64"/>
      <c r="B671" s="65"/>
      <c r="C671" s="65"/>
      <c r="D671" s="66"/>
      <c r="E671" s="67" t="str">
        <f>IF(C671="","",IFERROR(IF(INDEX(Impostazioni!$B$9:$B$48,MATCH(C671,Impostazioni!$A$9:$A$48,0))="","Tipo?",INDEX(Impostazioni!$B$9:$B$48,MATCH(C671,Impostazioni!$A$9:$A$48,0))),"Categoria?"))</f>
        <v/>
      </c>
      <c r="F671" s="68" t="str">
        <f t="shared" si="20"/>
        <v/>
      </c>
      <c r="G671" s="69" t="str">
        <f t="shared" si="21"/>
        <v/>
      </c>
    </row>
    <row r="672" spans="1:7" x14ac:dyDescent="0.25">
      <c r="A672" s="64"/>
      <c r="B672" s="65"/>
      <c r="C672" s="65"/>
      <c r="D672" s="66"/>
      <c r="E672" s="67" t="str">
        <f>IF(C672="","",IFERROR(IF(INDEX(Impostazioni!$B$9:$B$48,MATCH(C672,Impostazioni!$A$9:$A$48,0))="","Tipo?",INDEX(Impostazioni!$B$9:$B$48,MATCH(C672,Impostazioni!$A$9:$A$48,0))),"Categoria?"))</f>
        <v/>
      </c>
      <c r="F672" s="68" t="str">
        <f t="shared" si="20"/>
        <v/>
      </c>
      <c r="G672" s="69" t="str">
        <f t="shared" si="21"/>
        <v/>
      </c>
    </row>
    <row r="673" spans="1:7" x14ac:dyDescent="0.25">
      <c r="A673" s="64"/>
      <c r="B673" s="65"/>
      <c r="C673" s="65"/>
      <c r="D673" s="66"/>
      <c r="E673" s="67" t="str">
        <f>IF(C673="","",IFERROR(IF(INDEX(Impostazioni!$B$9:$B$48,MATCH(C673,Impostazioni!$A$9:$A$48,0))="","Tipo?",INDEX(Impostazioni!$B$9:$B$48,MATCH(C673,Impostazioni!$A$9:$A$48,0))),"Categoria?"))</f>
        <v/>
      </c>
      <c r="F673" s="68" t="str">
        <f t="shared" si="20"/>
        <v/>
      </c>
      <c r="G673" s="69" t="str">
        <f t="shared" si="21"/>
        <v/>
      </c>
    </row>
    <row r="674" spans="1:7" x14ac:dyDescent="0.25">
      <c r="A674" s="64"/>
      <c r="B674" s="65"/>
      <c r="C674" s="65"/>
      <c r="D674" s="66"/>
      <c r="E674" s="67" t="str">
        <f>IF(C674="","",IFERROR(IF(INDEX(Impostazioni!$B$9:$B$48,MATCH(C674,Impostazioni!$A$9:$A$48,0))="","Tipo?",INDEX(Impostazioni!$B$9:$B$48,MATCH(C674,Impostazioni!$A$9:$A$48,0))),"Categoria?"))</f>
        <v/>
      </c>
      <c r="F674" s="68" t="str">
        <f t="shared" si="20"/>
        <v/>
      </c>
      <c r="G674" s="69" t="str">
        <f t="shared" si="21"/>
        <v/>
      </c>
    </row>
    <row r="675" spans="1:7" x14ac:dyDescent="0.25">
      <c r="A675" s="64"/>
      <c r="B675" s="65"/>
      <c r="C675" s="65"/>
      <c r="D675" s="66"/>
      <c r="E675" s="67" t="str">
        <f>IF(C675="","",IFERROR(IF(INDEX(Impostazioni!$B$9:$B$48,MATCH(C675,Impostazioni!$A$9:$A$48,0))="","Tipo?",INDEX(Impostazioni!$B$9:$B$48,MATCH(C675,Impostazioni!$A$9:$A$48,0))),"Categoria?"))</f>
        <v/>
      </c>
      <c r="F675" s="68" t="str">
        <f t="shared" si="20"/>
        <v/>
      </c>
      <c r="G675" s="69" t="str">
        <f t="shared" si="21"/>
        <v/>
      </c>
    </row>
    <row r="676" spans="1:7" x14ac:dyDescent="0.25">
      <c r="A676" s="64"/>
      <c r="B676" s="65"/>
      <c r="C676" s="65"/>
      <c r="D676" s="66"/>
      <c r="E676" s="67" t="str">
        <f>IF(C676="","",IFERROR(IF(INDEX(Impostazioni!$B$9:$B$48,MATCH(C676,Impostazioni!$A$9:$A$48,0))="","Tipo?",INDEX(Impostazioni!$B$9:$B$48,MATCH(C676,Impostazioni!$A$9:$A$48,0))),"Categoria?"))</f>
        <v/>
      </c>
      <c r="F676" s="68" t="str">
        <f t="shared" si="20"/>
        <v/>
      </c>
      <c r="G676" s="69" t="str">
        <f t="shared" si="21"/>
        <v/>
      </c>
    </row>
    <row r="677" spans="1:7" x14ac:dyDescent="0.25">
      <c r="A677" s="64"/>
      <c r="B677" s="65"/>
      <c r="C677" s="65"/>
      <c r="D677" s="66"/>
      <c r="E677" s="67" t="str">
        <f>IF(C677="","",IFERROR(IF(INDEX(Impostazioni!$B$9:$B$48,MATCH(C677,Impostazioni!$A$9:$A$48,0))="","Tipo?",INDEX(Impostazioni!$B$9:$B$48,MATCH(C677,Impostazioni!$A$9:$A$48,0))),"Categoria?"))</f>
        <v/>
      </c>
      <c r="F677" s="68" t="str">
        <f t="shared" si="20"/>
        <v/>
      </c>
      <c r="G677" s="69" t="str">
        <f t="shared" si="21"/>
        <v/>
      </c>
    </row>
    <row r="678" spans="1:7" x14ac:dyDescent="0.25">
      <c r="A678" s="64"/>
      <c r="B678" s="65"/>
      <c r="C678" s="65"/>
      <c r="D678" s="66"/>
      <c r="E678" s="67" t="str">
        <f>IF(C678="","",IFERROR(IF(INDEX(Impostazioni!$B$9:$B$48,MATCH(C678,Impostazioni!$A$9:$A$48,0))="","Tipo?",INDEX(Impostazioni!$B$9:$B$48,MATCH(C678,Impostazioni!$A$9:$A$48,0))),"Categoria?"))</f>
        <v/>
      </c>
      <c r="F678" s="68" t="str">
        <f t="shared" si="20"/>
        <v/>
      </c>
      <c r="G678" s="69" t="str">
        <f t="shared" si="21"/>
        <v/>
      </c>
    </row>
    <row r="679" spans="1:7" x14ac:dyDescent="0.25">
      <c r="A679" s="64"/>
      <c r="B679" s="65"/>
      <c r="C679" s="65"/>
      <c r="D679" s="66"/>
      <c r="E679" s="67" t="str">
        <f>IF(C679="","",IFERROR(IF(INDEX(Impostazioni!$B$9:$B$48,MATCH(C679,Impostazioni!$A$9:$A$48,0))="","Tipo?",INDEX(Impostazioni!$B$9:$B$48,MATCH(C679,Impostazioni!$A$9:$A$48,0))),"Categoria?"))</f>
        <v/>
      </c>
      <c r="F679" s="68" t="str">
        <f t="shared" si="20"/>
        <v/>
      </c>
      <c r="G679" s="69" t="str">
        <f t="shared" si="21"/>
        <v/>
      </c>
    </row>
    <row r="680" spans="1:7" x14ac:dyDescent="0.25">
      <c r="A680" s="64"/>
      <c r="B680" s="65"/>
      <c r="C680" s="65"/>
      <c r="D680" s="66"/>
      <c r="E680" s="67" t="str">
        <f>IF(C680="","",IFERROR(IF(INDEX(Impostazioni!$B$9:$B$48,MATCH(C680,Impostazioni!$A$9:$A$48,0))="","Tipo?",INDEX(Impostazioni!$B$9:$B$48,MATCH(C680,Impostazioni!$A$9:$A$48,0))),"Categoria?"))</f>
        <v/>
      </c>
      <c r="F680" s="68" t="str">
        <f t="shared" si="20"/>
        <v/>
      </c>
      <c r="G680" s="69" t="str">
        <f t="shared" si="21"/>
        <v/>
      </c>
    </row>
    <row r="681" spans="1:7" x14ac:dyDescent="0.25">
      <c r="A681" s="64"/>
      <c r="B681" s="65"/>
      <c r="C681" s="65"/>
      <c r="D681" s="66"/>
      <c r="E681" s="67" t="str">
        <f>IF(C681="","",IFERROR(IF(INDEX(Impostazioni!$B$9:$B$48,MATCH(C681,Impostazioni!$A$9:$A$48,0))="","Tipo?",INDEX(Impostazioni!$B$9:$B$48,MATCH(C681,Impostazioni!$A$9:$A$48,0))),"Categoria?"))</f>
        <v/>
      </c>
      <c r="F681" s="68" t="str">
        <f t="shared" si="20"/>
        <v/>
      </c>
      <c r="G681" s="69" t="str">
        <f t="shared" si="21"/>
        <v/>
      </c>
    </row>
    <row r="682" spans="1:7" x14ac:dyDescent="0.25">
      <c r="A682" s="64"/>
      <c r="B682" s="65"/>
      <c r="C682" s="65"/>
      <c r="D682" s="66"/>
      <c r="E682" s="67" t="str">
        <f>IF(C682="","",IFERROR(IF(INDEX(Impostazioni!$B$9:$B$48,MATCH(C682,Impostazioni!$A$9:$A$48,0))="","Tipo?",INDEX(Impostazioni!$B$9:$B$48,MATCH(C682,Impostazioni!$A$9:$A$48,0))),"Categoria?"))</f>
        <v/>
      </c>
      <c r="F682" s="68" t="str">
        <f t="shared" si="20"/>
        <v/>
      </c>
      <c r="G682" s="69" t="str">
        <f t="shared" si="21"/>
        <v/>
      </c>
    </row>
    <row r="683" spans="1:7" x14ac:dyDescent="0.25">
      <c r="A683" s="64"/>
      <c r="B683" s="65"/>
      <c r="C683" s="65"/>
      <c r="D683" s="66"/>
      <c r="E683" s="67" t="str">
        <f>IF(C683="","",IFERROR(IF(INDEX(Impostazioni!$B$9:$B$48,MATCH(C683,Impostazioni!$A$9:$A$48,0))="","Tipo?",INDEX(Impostazioni!$B$9:$B$48,MATCH(C683,Impostazioni!$A$9:$A$48,0))),"Categoria?"))</f>
        <v/>
      </c>
      <c r="F683" s="68" t="str">
        <f t="shared" si="20"/>
        <v/>
      </c>
      <c r="G683" s="69" t="str">
        <f t="shared" si="21"/>
        <v/>
      </c>
    </row>
    <row r="684" spans="1:7" x14ac:dyDescent="0.25">
      <c r="A684" s="64"/>
      <c r="B684" s="65"/>
      <c r="C684" s="65"/>
      <c r="D684" s="66"/>
      <c r="E684" s="67" t="str">
        <f>IF(C684="","",IFERROR(IF(INDEX(Impostazioni!$B$9:$B$48,MATCH(C684,Impostazioni!$A$9:$A$48,0))="","Tipo?",INDEX(Impostazioni!$B$9:$B$48,MATCH(C684,Impostazioni!$A$9:$A$48,0))),"Categoria?"))</f>
        <v/>
      </c>
      <c r="F684" s="68" t="str">
        <f t="shared" si="20"/>
        <v/>
      </c>
      <c r="G684" s="69" t="str">
        <f t="shared" si="21"/>
        <v/>
      </c>
    </row>
    <row r="685" spans="1:7" x14ac:dyDescent="0.25">
      <c r="A685" s="64"/>
      <c r="B685" s="65"/>
      <c r="C685" s="65"/>
      <c r="D685" s="66"/>
      <c r="E685" s="67" t="str">
        <f>IF(C685="","",IFERROR(IF(INDEX(Impostazioni!$B$9:$B$48,MATCH(C685,Impostazioni!$A$9:$A$48,0))="","Tipo?",INDEX(Impostazioni!$B$9:$B$48,MATCH(C685,Impostazioni!$A$9:$A$48,0))),"Categoria?"))</f>
        <v/>
      </c>
      <c r="F685" s="68" t="str">
        <f t="shared" si="20"/>
        <v/>
      </c>
      <c r="G685" s="69" t="str">
        <f t="shared" si="21"/>
        <v/>
      </c>
    </row>
    <row r="686" spans="1:7" x14ac:dyDescent="0.25">
      <c r="A686" s="64"/>
      <c r="B686" s="65"/>
      <c r="C686" s="65"/>
      <c r="D686" s="66"/>
      <c r="E686" s="67" t="str">
        <f>IF(C686="","",IFERROR(IF(INDEX(Impostazioni!$B$9:$B$48,MATCH(C686,Impostazioni!$A$9:$A$48,0))="","Tipo?",INDEX(Impostazioni!$B$9:$B$48,MATCH(C686,Impostazioni!$A$9:$A$48,0))),"Categoria?"))</f>
        <v/>
      </c>
      <c r="F686" s="68" t="str">
        <f t="shared" si="20"/>
        <v/>
      </c>
      <c r="G686" s="69" t="str">
        <f t="shared" si="21"/>
        <v/>
      </c>
    </row>
    <row r="687" spans="1:7" x14ac:dyDescent="0.25">
      <c r="A687" s="64"/>
      <c r="B687" s="65"/>
      <c r="C687" s="65"/>
      <c r="D687" s="66"/>
      <c r="E687" s="67" t="str">
        <f>IF(C687="","",IFERROR(IF(INDEX(Impostazioni!$B$9:$B$48,MATCH(C687,Impostazioni!$A$9:$A$48,0))="","Tipo?",INDEX(Impostazioni!$B$9:$B$48,MATCH(C687,Impostazioni!$A$9:$A$48,0))),"Categoria?"))</f>
        <v/>
      </c>
      <c r="F687" s="68" t="str">
        <f t="shared" si="20"/>
        <v/>
      </c>
      <c r="G687" s="69" t="str">
        <f t="shared" si="21"/>
        <v/>
      </c>
    </row>
    <row r="688" spans="1:7" x14ac:dyDescent="0.25">
      <c r="A688" s="64"/>
      <c r="B688" s="65"/>
      <c r="C688" s="65"/>
      <c r="D688" s="66"/>
      <c r="E688" s="67" t="str">
        <f>IF(C688="","",IFERROR(IF(INDEX(Impostazioni!$B$9:$B$48,MATCH(C688,Impostazioni!$A$9:$A$48,0))="","Tipo?",INDEX(Impostazioni!$B$9:$B$48,MATCH(C688,Impostazioni!$A$9:$A$48,0))),"Categoria?"))</f>
        <v/>
      </c>
      <c r="F688" s="68" t="str">
        <f t="shared" si="20"/>
        <v/>
      </c>
      <c r="G688" s="69" t="str">
        <f t="shared" si="21"/>
        <v/>
      </c>
    </row>
    <row r="689" spans="1:7" x14ac:dyDescent="0.25">
      <c r="A689" s="64"/>
      <c r="B689" s="65"/>
      <c r="C689" s="65"/>
      <c r="D689" s="66"/>
      <c r="E689" s="67" t="str">
        <f>IF(C689="","",IFERROR(IF(INDEX(Impostazioni!$B$9:$B$48,MATCH(C689,Impostazioni!$A$9:$A$48,0))="","Tipo?",INDEX(Impostazioni!$B$9:$B$48,MATCH(C689,Impostazioni!$A$9:$A$48,0))),"Categoria?"))</f>
        <v/>
      </c>
      <c r="F689" s="68" t="str">
        <f t="shared" si="20"/>
        <v/>
      </c>
      <c r="G689" s="69" t="str">
        <f t="shared" si="21"/>
        <v/>
      </c>
    </row>
    <row r="690" spans="1:7" x14ac:dyDescent="0.25">
      <c r="A690" s="64"/>
      <c r="B690" s="65"/>
      <c r="C690" s="65"/>
      <c r="D690" s="66"/>
      <c r="E690" s="67" t="str">
        <f>IF(C690="","",IFERROR(IF(INDEX(Impostazioni!$B$9:$B$48,MATCH(C690,Impostazioni!$A$9:$A$48,0))="","Tipo?",INDEX(Impostazioni!$B$9:$B$48,MATCH(C690,Impostazioni!$A$9:$A$48,0))),"Categoria?"))</f>
        <v/>
      </c>
      <c r="F690" s="68" t="str">
        <f t="shared" si="20"/>
        <v/>
      </c>
      <c r="G690" s="69" t="str">
        <f t="shared" si="21"/>
        <v/>
      </c>
    </row>
    <row r="691" spans="1:7" x14ac:dyDescent="0.25">
      <c r="A691" s="64"/>
      <c r="B691" s="65"/>
      <c r="C691" s="65"/>
      <c r="D691" s="66"/>
      <c r="E691" s="67" t="str">
        <f>IF(C691="","",IFERROR(IF(INDEX(Impostazioni!$B$9:$B$48,MATCH(C691,Impostazioni!$A$9:$A$48,0))="","Tipo?",INDEX(Impostazioni!$B$9:$B$48,MATCH(C691,Impostazioni!$A$9:$A$48,0))),"Categoria?"))</f>
        <v/>
      </c>
      <c r="F691" s="68" t="str">
        <f t="shared" si="20"/>
        <v/>
      </c>
      <c r="G691" s="69" t="str">
        <f t="shared" si="21"/>
        <v/>
      </c>
    </row>
    <row r="692" spans="1:7" x14ac:dyDescent="0.25">
      <c r="A692" s="64"/>
      <c r="B692" s="65"/>
      <c r="C692" s="65"/>
      <c r="D692" s="66"/>
      <c r="E692" s="67" t="str">
        <f>IF(C692="","",IFERROR(IF(INDEX(Impostazioni!$B$9:$B$48,MATCH(C692,Impostazioni!$A$9:$A$48,0))="","Tipo?",INDEX(Impostazioni!$B$9:$B$48,MATCH(C692,Impostazioni!$A$9:$A$48,0))),"Categoria?"))</f>
        <v/>
      </c>
      <c r="F692" s="68" t="str">
        <f t="shared" si="20"/>
        <v/>
      </c>
      <c r="G692" s="69" t="str">
        <f t="shared" si="21"/>
        <v/>
      </c>
    </row>
    <row r="693" spans="1:7" x14ac:dyDescent="0.25">
      <c r="A693" s="64"/>
      <c r="B693" s="65"/>
      <c r="C693" s="65"/>
      <c r="D693" s="66"/>
      <c r="E693" s="67" t="str">
        <f>IF(C693="","",IFERROR(IF(INDEX(Impostazioni!$B$9:$B$48,MATCH(C693,Impostazioni!$A$9:$A$48,0))="","Tipo?",INDEX(Impostazioni!$B$9:$B$48,MATCH(C693,Impostazioni!$A$9:$A$48,0))),"Categoria?"))</f>
        <v/>
      </c>
      <c r="F693" s="68" t="str">
        <f t="shared" si="20"/>
        <v/>
      </c>
      <c r="G693" s="69" t="str">
        <f t="shared" si="21"/>
        <v/>
      </c>
    </row>
    <row r="694" spans="1:7" x14ac:dyDescent="0.25">
      <c r="A694" s="64"/>
      <c r="B694" s="65"/>
      <c r="C694" s="65"/>
      <c r="D694" s="66"/>
      <c r="E694" s="67" t="str">
        <f>IF(C694="","",IFERROR(IF(INDEX(Impostazioni!$B$9:$B$48,MATCH(C694,Impostazioni!$A$9:$A$48,0))="","Tipo?",INDEX(Impostazioni!$B$9:$B$48,MATCH(C694,Impostazioni!$A$9:$A$48,0))),"Categoria?"))</f>
        <v/>
      </c>
      <c r="F694" s="68" t="str">
        <f t="shared" si="20"/>
        <v/>
      </c>
      <c r="G694" s="69" t="str">
        <f t="shared" si="21"/>
        <v/>
      </c>
    </row>
    <row r="695" spans="1:7" x14ac:dyDescent="0.25">
      <c r="A695" s="64"/>
      <c r="B695" s="65"/>
      <c r="C695" s="65"/>
      <c r="D695" s="66"/>
      <c r="E695" s="67" t="str">
        <f>IF(C695="","",IFERROR(IF(INDEX(Impostazioni!$B$9:$B$48,MATCH(C695,Impostazioni!$A$9:$A$48,0))="","Tipo?",INDEX(Impostazioni!$B$9:$B$48,MATCH(C695,Impostazioni!$A$9:$A$48,0))),"Categoria?"))</f>
        <v/>
      </c>
      <c r="F695" s="68" t="str">
        <f t="shared" si="20"/>
        <v/>
      </c>
      <c r="G695" s="69" t="str">
        <f t="shared" si="21"/>
        <v/>
      </c>
    </row>
    <row r="696" spans="1:7" x14ac:dyDescent="0.25">
      <c r="A696" s="64"/>
      <c r="B696" s="65"/>
      <c r="C696" s="65"/>
      <c r="D696" s="66"/>
      <c r="E696" s="67" t="str">
        <f>IF(C696="","",IFERROR(IF(INDEX(Impostazioni!$B$9:$B$48,MATCH(C696,Impostazioni!$A$9:$A$48,0))="","Tipo?",INDEX(Impostazioni!$B$9:$B$48,MATCH(C696,Impostazioni!$A$9:$A$48,0))),"Categoria?"))</f>
        <v/>
      </c>
      <c r="F696" s="68" t="str">
        <f t="shared" si="20"/>
        <v/>
      </c>
      <c r="G696" s="69" t="str">
        <f t="shared" si="21"/>
        <v/>
      </c>
    </row>
    <row r="697" spans="1:7" x14ac:dyDescent="0.25">
      <c r="A697" s="64"/>
      <c r="B697" s="65"/>
      <c r="C697" s="65"/>
      <c r="D697" s="66"/>
      <c r="E697" s="67" t="str">
        <f>IF(C697="","",IFERROR(IF(INDEX(Impostazioni!$B$9:$B$48,MATCH(C697,Impostazioni!$A$9:$A$48,0))="","Tipo?",INDEX(Impostazioni!$B$9:$B$48,MATCH(C697,Impostazioni!$A$9:$A$48,0))),"Categoria?"))</f>
        <v/>
      </c>
      <c r="F697" s="68" t="str">
        <f t="shared" si="20"/>
        <v/>
      </c>
      <c r="G697" s="69" t="str">
        <f t="shared" si="21"/>
        <v/>
      </c>
    </row>
    <row r="698" spans="1:7" x14ac:dyDescent="0.25">
      <c r="A698" s="64"/>
      <c r="B698" s="65"/>
      <c r="C698" s="65"/>
      <c r="D698" s="66"/>
      <c r="E698" s="67" t="str">
        <f>IF(C698="","",IFERROR(IF(INDEX(Impostazioni!$B$9:$B$48,MATCH(C698,Impostazioni!$A$9:$A$48,0))="","Tipo?",INDEX(Impostazioni!$B$9:$B$48,MATCH(C698,Impostazioni!$A$9:$A$48,0))),"Categoria?"))</f>
        <v/>
      </c>
      <c r="F698" s="68" t="str">
        <f t="shared" si="20"/>
        <v/>
      </c>
      <c r="G698" s="69" t="str">
        <f t="shared" si="21"/>
        <v/>
      </c>
    </row>
    <row r="699" spans="1:7" x14ac:dyDescent="0.25">
      <c r="A699" s="64"/>
      <c r="B699" s="65"/>
      <c r="C699" s="65"/>
      <c r="D699" s="66"/>
      <c r="E699" s="67" t="str">
        <f>IF(C699="","",IFERROR(IF(INDEX(Impostazioni!$B$9:$B$48,MATCH(C699,Impostazioni!$A$9:$A$48,0))="","Tipo?",INDEX(Impostazioni!$B$9:$B$48,MATCH(C699,Impostazioni!$A$9:$A$48,0))),"Categoria?"))</f>
        <v/>
      </c>
      <c r="F699" s="68" t="str">
        <f t="shared" si="20"/>
        <v/>
      </c>
      <c r="G699" s="69" t="str">
        <f t="shared" si="21"/>
        <v/>
      </c>
    </row>
    <row r="700" spans="1:7" x14ac:dyDescent="0.25">
      <c r="A700" s="64"/>
      <c r="B700" s="65"/>
      <c r="C700" s="65"/>
      <c r="D700" s="66"/>
      <c r="E700" s="67" t="str">
        <f>IF(C700="","",IFERROR(IF(INDEX(Impostazioni!$B$9:$B$48,MATCH(C700,Impostazioni!$A$9:$A$48,0))="","Tipo?",INDEX(Impostazioni!$B$9:$B$48,MATCH(C700,Impostazioni!$A$9:$A$48,0))),"Categoria?"))</f>
        <v/>
      </c>
      <c r="F700" s="68" t="str">
        <f t="shared" si="20"/>
        <v/>
      </c>
      <c r="G700" s="69" t="str">
        <f t="shared" si="21"/>
        <v/>
      </c>
    </row>
    <row r="701" spans="1:7" x14ac:dyDescent="0.25">
      <c r="A701" s="64"/>
      <c r="B701" s="65"/>
      <c r="C701" s="65"/>
      <c r="D701" s="66"/>
      <c r="E701" s="67" t="str">
        <f>IF(C701="","",IFERROR(IF(INDEX(Impostazioni!$B$9:$B$48,MATCH(C701,Impostazioni!$A$9:$A$48,0))="","Tipo?",INDEX(Impostazioni!$B$9:$B$48,MATCH(C701,Impostazioni!$A$9:$A$48,0))),"Categoria?"))</f>
        <v/>
      </c>
      <c r="F701" s="68" t="str">
        <f t="shared" si="20"/>
        <v/>
      </c>
      <c r="G701" s="69" t="str">
        <f t="shared" si="21"/>
        <v/>
      </c>
    </row>
    <row r="702" spans="1:7" x14ac:dyDescent="0.25">
      <c r="A702" s="64"/>
      <c r="B702" s="65"/>
      <c r="C702" s="65"/>
      <c r="D702" s="66"/>
      <c r="E702" s="67" t="str">
        <f>IF(C702="","",IFERROR(IF(INDEX(Impostazioni!$B$9:$B$48,MATCH(C702,Impostazioni!$A$9:$A$48,0))="","Tipo?",INDEX(Impostazioni!$B$9:$B$48,MATCH(C702,Impostazioni!$A$9:$A$48,0))),"Categoria?"))</f>
        <v/>
      </c>
      <c r="F702" s="68" t="str">
        <f t="shared" si="20"/>
        <v/>
      </c>
      <c r="G702" s="69" t="str">
        <f t="shared" si="21"/>
        <v/>
      </c>
    </row>
    <row r="703" spans="1:7" x14ac:dyDescent="0.25">
      <c r="A703" s="64"/>
      <c r="B703" s="65"/>
      <c r="C703" s="65"/>
      <c r="D703" s="66"/>
      <c r="E703" s="67" t="str">
        <f>IF(C703="","",IFERROR(IF(INDEX(Impostazioni!$B$9:$B$48,MATCH(C703,Impostazioni!$A$9:$A$48,0))="","Tipo?",INDEX(Impostazioni!$B$9:$B$48,MATCH(C703,Impostazioni!$A$9:$A$48,0))),"Categoria?"))</f>
        <v/>
      </c>
      <c r="F703" s="68" t="str">
        <f t="shared" si="20"/>
        <v/>
      </c>
      <c r="G703" s="69" t="str">
        <f t="shared" si="21"/>
        <v/>
      </c>
    </row>
    <row r="704" spans="1:7" x14ac:dyDescent="0.25">
      <c r="A704" s="64"/>
      <c r="B704" s="65"/>
      <c r="C704" s="65"/>
      <c r="D704" s="66"/>
      <c r="E704" s="67" t="str">
        <f>IF(C704="","",IFERROR(IF(INDEX(Impostazioni!$B$9:$B$48,MATCH(C704,Impostazioni!$A$9:$A$48,0))="","Tipo?",INDEX(Impostazioni!$B$9:$B$48,MATCH(C704,Impostazioni!$A$9:$A$48,0))),"Categoria?"))</f>
        <v/>
      </c>
      <c r="F704" s="68" t="str">
        <f t="shared" si="20"/>
        <v/>
      </c>
      <c r="G704" s="69" t="str">
        <f t="shared" si="21"/>
        <v/>
      </c>
    </row>
    <row r="705" spans="1:7" x14ac:dyDescent="0.25">
      <c r="A705" s="64"/>
      <c r="B705" s="65"/>
      <c r="C705" s="65"/>
      <c r="D705" s="66"/>
      <c r="E705" s="67" t="str">
        <f>IF(C705="","",IFERROR(IF(INDEX(Impostazioni!$B$9:$B$48,MATCH(C705,Impostazioni!$A$9:$A$48,0))="","Tipo?",INDEX(Impostazioni!$B$9:$B$48,MATCH(C705,Impostazioni!$A$9:$A$48,0))),"Categoria?"))</f>
        <v/>
      </c>
      <c r="F705" s="68" t="str">
        <f t="shared" si="20"/>
        <v/>
      </c>
      <c r="G705" s="69" t="str">
        <f t="shared" si="21"/>
        <v/>
      </c>
    </row>
    <row r="706" spans="1:7" x14ac:dyDescent="0.25">
      <c r="A706" s="64"/>
      <c r="B706" s="65"/>
      <c r="C706" s="65"/>
      <c r="D706" s="66"/>
      <c r="E706" s="67" t="str">
        <f>IF(C706="","",IFERROR(IF(INDEX(Impostazioni!$B$9:$B$48,MATCH(C706,Impostazioni!$A$9:$A$48,0))="","Tipo?",INDEX(Impostazioni!$B$9:$B$48,MATCH(C706,Impostazioni!$A$9:$A$48,0))),"Categoria?"))</f>
        <v/>
      </c>
      <c r="F706" s="68" t="str">
        <f t="shared" si="20"/>
        <v/>
      </c>
      <c r="G706" s="69" t="str">
        <f t="shared" si="21"/>
        <v/>
      </c>
    </row>
    <row r="707" spans="1:7" x14ac:dyDescent="0.25">
      <c r="A707" s="64"/>
      <c r="B707" s="65"/>
      <c r="C707" s="65"/>
      <c r="D707" s="66"/>
      <c r="E707" s="67" t="str">
        <f>IF(C707="","",IFERROR(IF(INDEX(Impostazioni!$B$9:$B$48,MATCH(C707,Impostazioni!$A$9:$A$48,0))="","Tipo?",INDEX(Impostazioni!$B$9:$B$48,MATCH(C707,Impostazioni!$A$9:$A$48,0))),"Categoria?"))</f>
        <v/>
      </c>
      <c r="F707" s="68" t="str">
        <f t="shared" si="20"/>
        <v/>
      </c>
      <c r="G707" s="69" t="str">
        <f t="shared" si="21"/>
        <v/>
      </c>
    </row>
    <row r="708" spans="1:7" x14ac:dyDescent="0.25">
      <c r="A708" s="64"/>
      <c r="B708" s="65"/>
      <c r="C708" s="65"/>
      <c r="D708" s="66"/>
      <c r="E708" s="67" t="str">
        <f>IF(C708="","",IFERROR(IF(INDEX(Impostazioni!$B$9:$B$48,MATCH(C708,Impostazioni!$A$9:$A$48,0))="","Tipo?",INDEX(Impostazioni!$B$9:$B$48,MATCH(C708,Impostazioni!$A$9:$A$48,0))),"Categoria?"))</f>
        <v/>
      </c>
      <c r="F708" s="68" t="str">
        <f t="shared" si="20"/>
        <v/>
      </c>
      <c r="G708" s="69" t="str">
        <f t="shared" si="21"/>
        <v/>
      </c>
    </row>
    <row r="709" spans="1:7" x14ac:dyDescent="0.25">
      <c r="A709" s="64"/>
      <c r="B709" s="65"/>
      <c r="C709" s="65"/>
      <c r="D709" s="66"/>
      <c r="E709" s="67" t="str">
        <f>IF(C709="","",IFERROR(IF(INDEX(Impostazioni!$B$9:$B$48,MATCH(C709,Impostazioni!$A$9:$A$48,0))="","Tipo?",INDEX(Impostazioni!$B$9:$B$48,MATCH(C709,Impostazioni!$A$9:$A$48,0))),"Categoria?"))</f>
        <v/>
      </c>
      <c r="F709" s="68" t="str">
        <f t="shared" ref="F709:F772" si="22">IF(A709="","",IFERROR(MONTH(A709),"Data?"))</f>
        <v/>
      </c>
      <c r="G709" s="69" t="str">
        <f t="shared" ref="G709:G772" si="23">IF(A709="","",IFERROR(YEAR(A709),"Data?"))</f>
        <v/>
      </c>
    </row>
    <row r="710" spans="1:7" x14ac:dyDescent="0.25">
      <c r="A710" s="64"/>
      <c r="B710" s="65"/>
      <c r="C710" s="65"/>
      <c r="D710" s="66"/>
      <c r="E710" s="67" t="str">
        <f>IF(C710="","",IFERROR(IF(INDEX(Impostazioni!$B$9:$B$48,MATCH(C710,Impostazioni!$A$9:$A$48,0))="","Tipo?",INDEX(Impostazioni!$B$9:$B$48,MATCH(C710,Impostazioni!$A$9:$A$48,0))),"Categoria?"))</f>
        <v/>
      </c>
      <c r="F710" s="68" t="str">
        <f t="shared" si="22"/>
        <v/>
      </c>
      <c r="G710" s="69" t="str">
        <f t="shared" si="23"/>
        <v/>
      </c>
    </row>
    <row r="711" spans="1:7" x14ac:dyDescent="0.25">
      <c r="A711" s="64"/>
      <c r="B711" s="65"/>
      <c r="C711" s="65"/>
      <c r="D711" s="66"/>
      <c r="E711" s="67" t="str">
        <f>IF(C711="","",IFERROR(IF(INDEX(Impostazioni!$B$9:$B$48,MATCH(C711,Impostazioni!$A$9:$A$48,0))="","Tipo?",INDEX(Impostazioni!$B$9:$B$48,MATCH(C711,Impostazioni!$A$9:$A$48,0))),"Categoria?"))</f>
        <v/>
      </c>
      <c r="F711" s="68" t="str">
        <f t="shared" si="22"/>
        <v/>
      </c>
      <c r="G711" s="69" t="str">
        <f t="shared" si="23"/>
        <v/>
      </c>
    </row>
    <row r="712" spans="1:7" x14ac:dyDescent="0.25">
      <c r="A712" s="64"/>
      <c r="B712" s="65"/>
      <c r="C712" s="65"/>
      <c r="D712" s="66"/>
      <c r="E712" s="67" t="str">
        <f>IF(C712="","",IFERROR(IF(INDEX(Impostazioni!$B$9:$B$48,MATCH(C712,Impostazioni!$A$9:$A$48,0))="","Tipo?",INDEX(Impostazioni!$B$9:$B$48,MATCH(C712,Impostazioni!$A$9:$A$48,0))),"Categoria?"))</f>
        <v/>
      </c>
      <c r="F712" s="68" t="str">
        <f t="shared" si="22"/>
        <v/>
      </c>
      <c r="G712" s="69" t="str">
        <f t="shared" si="23"/>
        <v/>
      </c>
    </row>
    <row r="713" spans="1:7" x14ac:dyDescent="0.25">
      <c r="A713" s="64"/>
      <c r="B713" s="65"/>
      <c r="C713" s="65"/>
      <c r="D713" s="66"/>
      <c r="E713" s="67" t="str">
        <f>IF(C713="","",IFERROR(IF(INDEX(Impostazioni!$B$9:$B$48,MATCH(C713,Impostazioni!$A$9:$A$48,0))="","Tipo?",INDEX(Impostazioni!$B$9:$B$48,MATCH(C713,Impostazioni!$A$9:$A$48,0))),"Categoria?"))</f>
        <v/>
      </c>
      <c r="F713" s="68" t="str">
        <f t="shared" si="22"/>
        <v/>
      </c>
      <c r="G713" s="69" t="str">
        <f t="shared" si="23"/>
        <v/>
      </c>
    </row>
    <row r="714" spans="1:7" x14ac:dyDescent="0.25">
      <c r="A714" s="64"/>
      <c r="B714" s="65"/>
      <c r="C714" s="65"/>
      <c r="D714" s="66"/>
      <c r="E714" s="67" t="str">
        <f>IF(C714="","",IFERROR(IF(INDEX(Impostazioni!$B$9:$B$48,MATCH(C714,Impostazioni!$A$9:$A$48,0))="","Tipo?",INDEX(Impostazioni!$B$9:$B$48,MATCH(C714,Impostazioni!$A$9:$A$48,0))),"Categoria?"))</f>
        <v/>
      </c>
      <c r="F714" s="68" t="str">
        <f t="shared" si="22"/>
        <v/>
      </c>
      <c r="G714" s="69" t="str">
        <f t="shared" si="23"/>
        <v/>
      </c>
    </row>
    <row r="715" spans="1:7" x14ac:dyDescent="0.25">
      <c r="A715" s="64"/>
      <c r="B715" s="65"/>
      <c r="C715" s="65"/>
      <c r="D715" s="66"/>
      <c r="E715" s="67" t="str">
        <f>IF(C715="","",IFERROR(IF(INDEX(Impostazioni!$B$9:$B$48,MATCH(C715,Impostazioni!$A$9:$A$48,0))="","Tipo?",INDEX(Impostazioni!$B$9:$B$48,MATCH(C715,Impostazioni!$A$9:$A$48,0))),"Categoria?"))</f>
        <v/>
      </c>
      <c r="F715" s="68" t="str">
        <f t="shared" si="22"/>
        <v/>
      </c>
      <c r="G715" s="69" t="str">
        <f t="shared" si="23"/>
        <v/>
      </c>
    </row>
    <row r="716" spans="1:7" x14ac:dyDescent="0.25">
      <c r="A716" s="64"/>
      <c r="B716" s="65"/>
      <c r="C716" s="65"/>
      <c r="D716" s="66"/>
      <c r="E716" s="67" t="str">
        <f>IF(C716="","",IFERROR(IF(INDEX(Impostazioni!$B$9:$B$48,MATCH(C716,Impostazioni!$A$9:$A$48,0))="","Tipo?",INDEX(Impostazioni!$B$9:$B$48,MATCH(C716,Impostazioni!$A$9:$A$48,0))),"Categoria?"))</f>
        <v/>
      </c>
      <c r="F716" s="68" t="str">
        <f t="shared" si="22"/>
        <v/>
      </c>
      <c r="G716" s="69" t="str">
        <f t="shared" si="23"/>
        <v/>
      </c>
    </row>
    <row r="717" spans="1:7" x14ac:dyDescent="0.25">
      <c r="A717" s="64"/>
      <c r="B717" s="65"/>
      <c r="C717" s="65"/>
      <c r="D717" s="66"/>
      <c r="E717" s="67" t="str">
        <f>IF(C717="","",IFERROR(IF(INDEX(Impostazioni!$B$9:$B$48,MATCH(C717,Impostazioni!$A$9:$A$48,0))="","Tipo?",INDEX(Impostazioni!$B$9:$B$48,MATCH(C717,Impostazioni!$A$9:$A$48,0))),"Categoria?"))</f>
        <v/>
      </c>
      <c r="F717" s="68" t="str">
        <f t="shared" si="22"/>
        <v/>
      </c>
      <c r="G717" s="69" t="str">
        <f t="shared" si="23"/>
        <v/>
      </c>
    </row>
    <row r="718" spans="1:7" x14ac:dyDescent="0.25">
      <c r="A718" s="64"/>
      <c r="B718" s="65"/>
      <c r="C718" s="65"/>
      <c r="D718" s="66"/>
      <c r="E718" s="67" t="str">
        <f>IF(C718="","",IFERROR(IF(INDEX(Impostazioni!$B$9:$B$48,MATCH(C718,Impostazioni!$A$9:$A$48,0))="","Tipo?",INDEX(Impostazioni!$B$9:$B$48,MATCH(C718,Impostazioni!$A$9:$A$48,0))),"Categoria?"))</f>
        <v/>
      </c>
      <c r="F718" s="68" t="str">
        <f t="shared" si="22"/>
        <v/>
      </c>
      <c r="G718" s="69" t="str">
        <f t="shared" si="23"/>
        <v/>
      </c>
    </row>
    <row r="719" spans="1:7" x14ac:dyDescent="0.25">
      <c r="A719" s="64"/>
      <c r="B719" s="65"/>
      <c r="C719" s="65"/>
      <c r="D719" s="66"/>
      <c r="E719" s="67" t="str">
        <f>IF(C719="","",IFERROR(IF(INDEX(Impostazioni!$B$9:$B$48,MATCH(C719,Impostazioni!$A$9:$A$48,0))="","Tipo?",INDEX(Impostazioni!$B$9:$B$48,MATCH(C719,Impostazioni!$A$9:$A$48,0))),"Categoria?"))</f>
        <v/>
      </c>
      <c r="F719" s="68" t="str">
        <f t="shared" si="22"/>
        <v/>
      </c>
      <c r="G719" s="69" t="str">
        <f t="shared" si="23"/>
        <v/>
      </c>
    </row>
    <row r="720" spans="1:7" x14ac:dyDescent="0.25">
      <c r="A720" s="64"/>
      <c r="B720" s="65"/>
      <c r="C720" s="65"/>
      <c r="D720" s="66"/>
      <c r="E720" s="67" t="str">
        <f>IF(C720="","",IFERROR(IF(INDEX(Impostazioni!$B$9:$B$48,MATCH(C720,Impostazioni!$A$9:$A$48,0))="","Tipo?",INDEX(Impostazioni!$B$9:$B$48,MATCH(C720,Impostazioni!$A$9:$A$48,0))),"Categoria?"))</f>
        <v/>
      </c>
      <c r="F720" s="68" t="str">
        <f t="shared" si="22"/>
        <v/>
      </c>
      <c r="G720" s="69" t="str">
        <f t="shared" si="23"/>
        <v/>
      </c>
    </row>
    <row r="721" spans="1:7" x14ac:dyDescent="0.25">
      <c r="A721" s="64"/>
      <c r="B721" s="65"/>
      <c r="C721" s="65"/>
      <c r="D721" s="66"/>
      <c r="E721" s="67" t="str">
        <f>IF(C721="","",IFERROR(IF(INDEX(Impostazioni!$B$9:$B$48,MATCH(C721,Impostazioni!$A$9:$A$48,0))="","Tipo?",INDEX(Impostazioni!$B$9:$B$48,MATCH(C721,Impostazioni!$A$9:$A$48,0))),"Categoria?"))</f>
        <v/>
      </c>
      <c r="F721" s="68" t="str">
        <f t="shared" si="22"/>
        <v/>
      </c>
      <c r="G721" s="69" t="str">
        <f t="shared" si="23"/>
        <v/>
      </c>
    </row>
    <row r="722" spans="1:7" x14ac:dyDescent="0.25">
      <c r="A722" s="64"/>
      <c r="B722" s="65"/>
      <c r="C722" s="65"/>
      <c r="D722" s="66"/>
      <c r="E722" s="67" t="str">
        <f>IF(C722="","",IFERROR(IF(INDEX(Impostazioni!$B$9:$B$48,MATCH(C722,Impostazioni!$A$9:$A$48,0))="","Tipo?",INDEX(Impostazioni!$B$9:$B$48,MATCH(C722,Impostazioni!$A$9:$A$48,0))),"Categoria?"))</f>
        <v/>
      </c>
      <c r="F722" s="68" t="str">
        <f t="shared" si="22"/>
        <v/>
      </c>
      <c r="G722" s="69" t="str">
        <f t="shared" si="23"/>
        <v/>
      </c>
    </row>
    <row r="723" spans="1:7" x14ac:dyDescent="0.25">
      <c r="A723" s="64"/>
      <c r="B723" s="65"/>
      <c r="C723" s="65"/>
      <c r="D723" s="66"/>
      <c r="E723" s="67" t="str">
        <f>IF(C723="","",IFERROR(IF(INDEX(Impostazioni!$B$9:$B$48,MATCH(C723,Impostazioni!$A$9:$A$48,0))="","Tipo?",INDEX(Impostazioni!$B$9:$B$48,MATCH(C723,Impostazioni!$A$9:$A$48,0))),"Categoria?"))</f>
        <v/>
      </c>
      <c r="F723" s="68" t="str">
        <f t="shared" si="22"/>
        <v/>
      </c>
      <c r="G723" s="69" t="str">
        <f t="shared" si="23"/>
        <v/>
      </c>
    </row>
    <row r="724" spans="1:7" x14ac:dyDescent="0.25">
      <c r="A724" s="64"/>
      <c r="B724" s="65"/>
      <c r="C724" s="65"/>
      <c r="D724" s="66"/>
      <c r="E724" s="67" t="str">
        <f>IF(C724="","",IFERROR(IF(INDEX(Impostazioni!$B$9:$B$48,MATCH(C724,Impostazioni!$A$9:$A$48,0))="","Tipo?",INDEX(Impostazioni!$B$9:$B$48,MATCH(C724,Impostazioni!$A$9:$A$48,0))),"Categoria?"))</f>
        <v/>
      </c>
      <c r="F724" s="68" t="str">
        <f t="shared" si="22"/>
        <v/>
      </c>
      <c r="G724" s="69" t="str">
        <f t="shared" si="23"/>
        <v/>
      </c>
    </row>
    <row r="725" spans="1:7" x14ac:dyDescent="0.25">
      <c r="A725" s="64"/>
      <c r="B725" s="65"/>
      <c r="C725" s="65"/>
      <c r="D725" s="66"/>
      <c r="E725" s="67" t="str">
        <f>IF(C725="","",IFERROR(IF(INDEX(Impostazioni!$B$9:$B$48,MATCH(C725,Impostazioni!$A$9:$A$48,0))="","Tipo?",INDEX(Impostazioni!$B$9:$B$48,MATCH(C725,Impostazioni!$A$9:$A$48,0))),"Categoria?"))</f>
        <v/>
      </c>
      <c r="F725" s="68" t="str">
        <f t="shared" si="22"/>
        <v/>
      </c>
      <c r="G725" s="69" t="str">
        <f t="shared" si="23"/>
        <v/>
      </c>
    </row>
    <row r="726" spans="1:7" x14ac:dyDescent="0.25">
      <c r="A726" s="64"/>
      <c r="B726" s="65"/>
      <c r="C726" s="65"/>
      <c r="D726" s="66"/>
      <c r="E726" s="67" t="str">
        <f>IF(C726="","",IFERROR(IF(INDEX(Impostazioni!$B$9:$B$48,MATCH(C726,Impostazioni!$A$9:$A$48,0))="","Tipo?",INDEX(Impostazioni!$B$9:$B$48,MATCH(C726,Impostazioni!$A$9:$A$48,0))),"Categoria?"))</f>
        <v/>
      </c>
      <c r="F726" s="68" t="str">
        <f t="shared" si="22"/>
        <v/>
      </c>
      <c r="G726" s="69" t="str">
        <f t="shared" si="23"/>
        <v/>
      </c>
    </row>
    <row r="727" spans="1:7" x14ac:dyDescent="0.25">
      <c r="A727" s="64"/>
      <c r="B727" s="65"/>
      <c r="C727" s="65"/>
      <c r="D727" s="66"/>
      <c r="E727" s="67" t="str">
        <f>IF(C727="","",IFERROR(IF(INDEX(Impostazioni!$B$9:$B$48,MATCH(C727,Impostazioni!$A$9:$A$48,0))="","Tipo?",INDEX(Impostazioni!$B$9:$B$48,MATCH(C727,Impostazioni!$A$9:$A$48,0))),"Categoria?"))</f>
        <v/>
      </c>
      <c r="F727" s="68" t="str">
        <f t="shared" si="22"/>
        <v/>
      </c>
      <c r="G727" s="69" t="str">
        <f t="shared" si="23"/>
        <v/>
      </c>
    </row>
    <row r="728" spans="1:7" x14ac:dyDescent="0.25">
      <c r="A728" s="64"/>
      <c r="B728" s="65"/>
      <c r="C728" s="65"/>
      <c r="D728" s="66"/>
      <c r="E728" s="67" t="str">
        <f>IF(C728="","",IFERROR(IF(INDEX(Impostazioni!$B$9:$B$48,MATCH(C728,Impostazioni!$A$9:$A$48,0))="","Tipo?",INDEX(Impostazioni!$B$9:$B$48,MATCH(C728,Impostazioni!$A$9:$A$48,0))),"Categoria?"))</f>
        <v/>
      </c>
      <c r="F728" s="68" t="str">
        <f t="shared" si="22"/>
        <v/>
      </c>
      <c r="G728" s="69" t="str">
        <f t="shared" si="23"/>
        <v/>
      </c>
    </row>
    <row r="729" spans="1:7" x14ac:dyDescent="0.25">
      <c r="A729" s="64"/>
      <c r="B729" s="65"/>
      <c r="C729" s="65"/>
      <c r="D729" s="66"/>
      <c r="E729" s="67" t="str">
        <f>IF(C729="","",IFERROR(IF(INDEX(Impostazioni!$B$9:$B$48,MATCH(C729,Impostazioni!$A$9:$A$48,0))="","Tipo?",INDEX(Impostazioni!$B$9:$B$48,MATCH(C729,Impostazioni!$A$9:$A$48,0))),"Categoria?"))</f>
        <v/>
      </c>
      <c r="F729" s="68" t="str">
        <f t="shared" si="22"/>
        <v/>
      </c>
      <c r="G729" s="69" t="str">
        <f t="shared" si="23"/>
        <v/>
      </c>
    </row>
    <row r="730" spans="1:7" x14ac:dyDescent="0.25">
      <c r="A730" s="64"/>
      <c r="B730" s="65"/>
      <c r="C730" s="65"/>
      <c r="D730" s="66"/>
      <c r="E730" s="67" t="str">
        <f>IF(C730="","",IFERROR(IF(INDEX(Impostazioni!$B$9:$B$48,MATCH(C730,Impostazioni!$A$9:$A$48,0))="","Tipo?",INDEX(Impostazioni!$B$9:$B$48,MATCH(C730,Impostazioni!$A$9:$A$48,0))),"Categoria?"))</f>
        <v/>
      </c>
      <c r="F730" s="68" t="str">
        <f t="shared" si="22"/>
        <v/>
      </c>
      <c r="G730" s="69" t="str">
        <f t="shared" si="23"/>
        <v/>
      </c>
    </row>
    <row r="731" spans="1:7" x14ac:dyDescent="0.25">
      <c r="A731" s="64"/>
      <c r="B731" s="65"/>
      <c r="C731" s="65"/>
      <c r="D731" s="66"/>
      <c r="E731" s="67" t="str">
        <f>IF(C731="","",IFERROR(IF(INDEX(Impostazioni!$B$9:$B$48,MATCH(C731,Impostazioni!$A$9:$A$48,0))="","Tipo?",INDEX(Impostazioni!$B$9:$B$48,MATCH(C731,Impostazioni!$A$9:$A$48,0))),"Categoria?"))</f>
        <v/>
      </c>
      <c r="F731" s="68" t="str">
        <f t="shared" si="22"/>
        <v/>
      </c>
      <c r="G731" s="69" t="str">
        <f t="shared" si="23"/>
        <v/>
      </c>
    </row>
    <row r="732" spans="1:7" x14ac:dyDescent="0.25">
      <c r="A732" s="64"/>
      <c r="B732" s="65"/>
      <c r="C732" s="65"/>
      <c r="D732" s="66"/>
      <c r="E732" s="67" t="str">
        <f>IF(C732="","",IFERROR(IF(INDEX(Impostazioni!$B$9:$B$48,MATCH(C732,Impostazioni!$A$9:$A$48,0))="","Tipo?",INDEX(Impostazioni!$B$9:$B$48,MATCH(C732,Impostazioni!$A$9:$A$48,0))),"Categoria?"))</f>
        <v/>
      </c>
      <c r="F732" s="68" t="str">
        <f t="shared" si="22"/>
        <v/>
      </c>
      <c r="G732" s="69" t="str">
        <f t="shared" si="23"/>
        <v/>
      </c>
    </row>
    <row r="733" spans="1:7" x14ac:dyDescent="0.25">
      <c r="A733" s="64"/>
      <c r="B733" s="65"/>
      <c r="C733" s="65"/>
      <c r="D733" s="66"/>
      <c r="E733" s="67" t="str">
        <f>IF(C733="","",IFERROR(IF(INDEX(Impostazioni!$B$9:$B$48,MATCH(C733,Impostazioni!$A$9:$A$48,0))="","Tipo?",INDEX(Impostazioni!$B$9:$B$48,MATCH(C733,Impostazioni!$A$9:$A$48,0))),"Categoria?"))</f>
        <v/>
      </c>
      <c r="F733" s="68" t="str">
        <f t="shared" si="22"/>
        <v/>
      </c>
      <c r="G733" s="69" t="str">
        <f t="shared" si="23"/>
        <v/>
      </c>
    </row>
    <row r="734" spans="1:7" x14ac:dyDescent="0.25">
      <c r="A734" s="64"/>
      <c r="B734" s="65"/>
      <c r="C734" s="65"/>
      <c r="D734" s="66"/>
      <c r="E734" s="67" t="str">
        <f>IF(C734="","",IFERROR(IF(INDEX(Impostazioni!$B$9:$B$48,MATCH(C734,Impostazioni!$A$9:$A$48,0))="","Tipo?",INDEX(Impostazioni!$B$9:$B$48,MATCH(C734,Impostazioni!$A$9:$A$48,0))),"Categoria?"))</f>
        <v/>
      </c>
      <c r="F734" s="68" t="str">
        <f t="shared" si="22"/>
        <v/>
      </c>
      <c r="G734" s="69" t="str">
        <f t="shared" si="23"/>
        <v/>
      </c>
    </row>
    <row r="735" spans="1:7" x14ac:dyDescent="0.25">
      <c r="A735" s="64"/>
      <c r="B735" s="65"/>
      <c r="C735" s="65"/>
      <c r="D735" s="66"/>
      <c r="E735" s="67" t="str">
        <f>IF(C735="","",IFERROR(IF(INDEX(Impostazioni!$B$9:$B$48,MATCH(C735,Impostazioni!$A$9:$A$48,0))="","Tipo?",INDEX(Impostazioni!$B$9:$B$48,MATCH(C735,Impostazioni!$A$9:$A$48,0))),"Categoria?"))</f>
        <v/>
      </c>
      <c r="F735" s="68" t="str">
        <f t="shared" si="22"/>
        <v/>
      </c>
      <c r="G735" s="69" t="str">
        <f t="shared" si="23"/>
        <v/>
      </c>
    </row>
    <row r="736" spans="1:7" x14ac:dyDescent="0.25">
      <c r="A736" s="64"/>
      <c r="B736" s="65"/>
      <c r="C736" s="65"/>
      <c r="D736" s="66"/>
      <c r="E736" s="67" t="str">
        <f>IF(C736="","",IFERROR(IF(INDEX(Impostazioni!$B$9:$B$48,MATCH(C736,Impostazioni!$A$9:$A$48,0))="","Tipo?",INDEX(Impostazioni!$B$9:$B$48,MATCH(C736,Impostazioni!$A$9:$A$48,0))),"Categoria?"))</f>
        <v/>
      </c>
      <c r="F736" s="68" t="str">
        <f t="shared" si="22"/>
        <v/>
      </c>
      <c r="G736" s="69" t="str">
        <f t="shared" si="23"/>
        <v/>
      </c>
    </row>
    <row r="737" spans="1:7" x14ac:dyDescent="0.25">
      <c r="A737" s="64"/>
      <c r="B737" s="65"/>
      <c r="C737" s="65"/>
      <c r="D737" s="66"/>
      <c r="E737" s="67" t="str">
        <f>IF(C737="","",IFERROR(IF(INDEX(Impostazioni!$B$9:$B$48,MATCH(C737,Impostazioni!$A$9:$A$48,0))="","Tipo?",INDEX(Impostazioni!$B$9:$B$48,MATCH(C737,Impostazioni!$A$9:$A$48,0))),"Categoria?"))</f>
        <v/>
      </c>
      <c r="F737" s="68" t="str">
        <f t="shared" si="22"/>
        <v/>
      </c>
      <c r="G737" s="69" t="str">
        <f t="shared" si="23"/>
        <v/>
      </c>
    </row>
    <row r="738" spans="1:7" x14ac:dyDescent="0.25">
      <c r="A738" s="64"/>
      <c r="B738" s="65"/>
      <c r="C738" s="65"/>
      <c r="D738" s="66"/>
      <c r="E738" s="67" t="str">
        <f>IF(C738="","",IFERROR(IF(INDEX(Impostazioni!$B$9:$B$48,MATCH(C738,Impostazioni!$A$9:$A$48,0))="","Tipo?",INDEX(Impostazioni!$B$9:$B$48,MATCH(C738,Impostazioni!$A$9:$A$48,0))),"Categoria?"))</f>
        <v/>
      </c>
      <c r="F738" s="68" t="str">
        <f t="shared" si="22"/>
        <v/>
      </c>
      <c r="G738" s="69" t="str">
        <f t="shared" si="23"/>
        <v/>
      </c>
    </row>
    <row r="739" spans="1:7" x14ac:dyDescent="0.25">
      <c r="A739" s="64"/>
      <c r="B739" s="65"/>
      <c r="C739" s="65"/>
      <c r="D739" s="66"/>
      <c r="E739" s="67" t="str">
        <f>IF(C739="","",IFERROR(IF(INDEX(Impostazioni!$B$9:$B$48,MATCH(C739,Impostazioni!$A$9:$A$48,0))="","Tipo?",INDEX(Impostazioni!$B$9:$B$48,MATCH(C739,Impostazioni!$A$9:$A$48,0))),"Categoria?"))</f>
        <v/>
      </c>
      <c r="F739" s="68" t="str">
        <f t="shared" si="22"/>
        <v/>
      </c>
      <c r="G739" s="69" t="str">
        <f t="shared" si="23"/>
        <v/>
      </c>
    </row>
    <row r="740" spans="1:7" x14ac:dyDescent="0.25">
      <c r="A740" s="64"/>
      <c r="B740" s="65"/>
      <c r="C740" s="65"/>
      <c r="D740" s="66"/>
      <c r="E740" s="67" t="str">
        <f>IF(C740="","",IFERROR(IF(INDEX(Impostazioni!$B$9:$B$48,MATCH(C740,Impostazioni!$A$9:$A$48,0))="","Tipo?",INDEX(Impostazioni!$B$9:$B$48,MATCH(C740,Impostazioni!$A$9:$A$48,0))),"Categoria?"))</f>
        <v/>
      </c>
      <c r="F740" s="68" t="str">
        <f t="shared" si="22"/>
        <v/>
      </c>
      <c r="G740" s="69" t="str">
        <f t="shared" si="23"/>
        <v/>
      </c>
    </row>
    <row r="741" spans="1:7" x14ac:dyDescent="0.25">
      <c r="A741" s="64"/>
      <c r="B741" s="65"/>
      <c r="C741" s="65"/>
      <c r="D741" s="66"/>
      <c r="E741" s="67" t="str">
        <f>IF(C741="","",IFERROR(IF(INDEX(Impostazioni!$B$9:$B$48,MATCH(C741,Impostazioni!$A$9:$A$48,0))="","Tipo?",INDEX(Impostazioni!$B$9:$B$48,MATCH(C741,Impostazioni!$A$9:$A$48,0))),"Categoria?"))</f>
        <v/>
      </c>
      <c r="F741" s="68" t="str">
        <f t="shared" si="22"/>
        <v/>
      </c>
      <c r="G741" s="69" t="str">
        <f t="shared" si="23"/>
        <v/>
      </c>
    </row>
    <row r="742" spans="1:7" x14ac:dyDescent="0.25">
      <c r="A742" s="64"/>
      <c r="B742" s="65"/>
      <c r="C742" s="65"/>
      <c r="D742" s="66"/>
      <c r="E742" s="67" t="str">
        <f>IF(C742="","",IFERROR(IF(INDEX(Impostazioni!$B$9:$B$48,MATCH(C742,Impostazioni!$A$9:$A$48,0))="","Tipo?",INDEX(Impostazioni!$B$9:$B$48,MATCH(C742,Impostazioni!$A$9:$A$48,0))),"Categoria?"))</f>
        <v/>
      </c>
      <c r="F742" s="68" t="str">
        <f t="shared" si="22"/>
        <v/>
      </c>
      <c r="G742" s="69" t="str">
        <f t="shared" si="23"/>
        <v/>
      </c>
    </row>
    <row r="743" spans="1:7" x14ac:dyDescent="0.25">
      <c r="A743" s="64"/>
      <c r="B743" s="65"/>
      <c r="C743" s="65"/>
      <c r="D743" s="66"/>
      <c r="E743" s="67" t="str">
        <f>IF(C743="","",IFERROR(IF(INDEX(Impostazioni!$B$9:$B$48,MATCH(C743,Impostazioni!$A$9:$A$48,0))="","Tipo?",INDEX(Impostazioni!$B$9:$B$48,MATCH(C743,Impostazioni!$A$9:$A$48,0))),"Categoria?"))</f>
        <v/>
      </c>
      <c r="F743" s="68" t="str">
        <f t="shared" si="22"/>
        <v/>
      </c>
      <c r="G743" s="69" t="str">
        <f t="shared" si="23"/>
        <v/>
      </c>
    </row>
    <row r="744" spans="1:7" x14ac:dyDescent="0.25">
      <c r="A744" s="64"/>
      <c r="B744" s="65"/>
      <c r="C744" s="65"/>
      <c r="D744" s="66"/>
      <c r="E744" s="67" t="str">
        <f>IF(C744="","",IFERROR(IF(INDEX(Impostazioni!$B$9:$B$48,MATCH(C744,Impostazioni!$A$9:$A$48,0))="","Tipo?",INDEX(Impostazioni!$B$9:$B$48,MATCH(C744,Impostazioni!$A$9:$A$48,0))),"Categoria?"))</f>
        <v/>
      </c>
      <c r="F744" s="68" t="str">
        <f t="shared" si="22"/>
        <v/>
      </c>
      <c r="G744" s="69" t="str">
        <f t="shared" si="23"/>
        <v/>
      </c>
    </row>
    <row r="745" spans="1:7" x14ac:dyDescent="0.25">
      <c r="A745" s="64"/>
      <c r="B745" s="65"/>
      <c r="C745" s="65"/>
      <c r="D745" s="66"/>
      <c r="E745" s="67" t="str">
        <f>IF(C745="","",IFERROR(IF(INDEX(Impostazioni!$B$9:$B$48,MATCH(C745,Impostazioni!$A$9:$A$48,0))="","Tipo?",INDEX(Impostazioni!$B$9:$B$48,MATCH(C745,Impostazioni!$A$9:$A$48,0))),"Categoria?"))</f>
        <v/>
      </c>
      <c r="F745" s="68" t="str">
        <f t="shared" si="22"/>
        <v/>
      </c>
      <c r="G745" s="69" t="str">
        <f t="shared" si="23"/>
        <v/>
      </c>
    </row>
    <row r="746" spans="1:7" x14ac:dyDescent="0.25">
      <c r="A746" s="64"/>
      <c r="B746" s="65"/>
      <c r="C746" s="65"/>
      <c r="D746" s="66"/>
      <c r="E746" s="67" t="str">
        <f>IF(C746="","",IFERROR(IF(INDEX(Impostazioni!$B$9:$B$48,MATCH(C746,Impostazioni!$A$9:$A$48,0))="","Tipo?",INDEX(Impostazioni!$B$9:$B$48,MATCH(C746,Impostazioni!$A$9:$A$48,0))),"Categoria?"))</f>
        <v/>
      </c>
      <c r="F746" s="68" t="str">
        <f t="shared" si="22"/>
        <v/>
      </c>
      <c r="G746" s="69" t="str">
        <f t="shared" si="23"/>
        <v/>
      </c>
    </row>
    <row r="747" spans="1:7" x14ac:dyDescent="0.25">
      <c r="A747" s="64"/>
      <c r="B747" s="65"/>
      <c r="C747" s="65"/>
      <c r="D747" s="66"/>
      <c r="E747" s="67" t="str">
        <f>IF(C747="","",IFERROR(IF(INDEX(Impostazioni!$B$9:$B$48,MATCH(C747,Impostazioni!$A$9:$A$48,0))="","Tipo?",INDEX(Impostazioni!$B$9:$B$48,MATCH(C747,Impostazioni!$A$9:$A$48,0))),"Categoria?"))</f>
        <v/>
      </c>
      <c r="F747" s="68" t="str">
        <f t="shared" si="22"/>
        <v/>
      </c>
      <c r="G747" s="69" t="str">
        <f t="shared" si="23"/>
        <v/>
      </c>
    </row>
    <row r="748" spans="1:7" x14ac:dyDescent="0.25">
      <c r="A748" s="64"/>
      <c r="B748" s="65"/>
      <c r="C748" s="65"/>
      <c r="D748" s="66"/>
      <c r="E748" s="67" t="str">
        <f>IF(C748="","",IFERROR(IF(INDEX(Impostazioni!$B$9:$B$48,MATCH(C748,Impostazioni!$A$9:$A$48,0))="","Tipo?",INDEX(Impostazioni!$B$9:$B$48,MATCH(C748,Impostazioni!$A$9:$A$48,0))),"Categoria?"))</f>
        <v/>
      </c>
      <c r="F748" s="68" t="str">
        <f t="shared" si="22"/>
        <v/>
      </c>
      <c r="G748" s="69" t="str">
        <f t="shared" si="23"/>
        <v/>
      </c>
    </row>
    <row r="749" spans="1:7" x14ac:dyDescent="0.25">
      <c r="A749" s="64"/>
      <c r="B749" s="65"/>
      <c r="C749" s="65"/>
      <c r="D749" s="66"/>
      <c r="E749" s="67" t="str">
        <f>IF(C749="","",IFERROR(IF(INDEX(Impostazioni!$B$9:$B$48,MATCH(C749,Impostazioni!$A$9:$A$48,0))="","Tipo?",INDEX(Impostazioni!$B$9:$B$48,MATCH(C749,Impostazioni!$A$9:$A$48,0))),"Categoria?"))</f>
        <v/>
      </c>
      <c r="F749" s="68" t="str">
        <f t="shared" si="22"/>
        <v/>
      </c>
      <c r="G749" s="69" t="str">
        <f t="shared" si="23"/>
        <v/>
      </c>
    </row>
    <row r="750" spans="1:7" x14ac:dyDescent="0.25">
      <c r="A750" s="64"/>
      <c r="B750" s="65"/>
      <c r="C750" s="65"/>
      <c r="D750" s="66"/>
      <c r="E750" s="67" t="str">
        <f>IF(C750="","",IFERROR(IF(INDEX(Impostazioni!$B$9:$B$48,MATCH(C750,Impostazioni!$A$9:$A$48,0))="","Tipo?",INDEX(Impostazioni!$B$9:$B$48,MATCH(C750,Impostazioni!$A$9:$A$48,0))),"Categoria?"))</f>
        <v/>
      </c>
      <c r="F750" s="68" t="str">
        <f t="shared" si="22"/>
        <v/>
      </c>
      <c r="G750" s="69" t="str">
        <f t="shared" si="23"/>
        <v/>
      </c>
    </row>
    <row r="751" spans="1:7" x14ac:dyDescent="0.25">
      <c r="A751" s="64"/>
      <c r="B751" s="65"/>
      <c r="C751" s="65"/>
      <c r="D751" s="66"/>
      <c r="E751" s="67" t="str">
        <f>IF(C751="","",IFERROR(IF(INDEX(Impostazioni!$B$9:$B$48,MATCH(C751,Impostazioni!$A$9:$A$48,0))="","Tipo?",INDEX(Impostazioni!$B$9:$B$48,MATCH(C751,Impostazioni!$A$9:$A$48,0))),"Categoria?"))</f>
        <v/>
      </c>
      <c r="F751" s="68" t="str">
        <f t="shared" si="22"/>
        <v/>
      </c>
      <c r="G751" s="69" t="str">
        <f t="shared" si="23"/>
        <v/>
      </c>
    </row>
    <row r="752" spans="1:7" x14ac:dyDescent="0.25">
      <c r="A752" s="64"/>
      <c r="B752" s="65"/>
      <c r="C752" s="65"/>
      <c r="D752" s="66"/>
      <c r="E752" s="67" t="str">
        <f>IF(C752="","",IFERROR(IF(INDEX(Impostazioni!$B$9:$B$48,MATCH(C752,Impostazioni!$A$9:$A$48,0))="","Tipo?",INDEX(Impostazioni!$B$9:$B$48,MATCH(C752,Impostazioni!$A$9:$A$48,0))),"Categoria?"))</f>
        <v/>
      </c>
      <c r="F752" s="68" t="str">
        <f t="shared" si="22"/>
        <v/>
      </c>
      <c r="G752" s="69" t="str">
        <f t="shared" si="23"/>
        <v/>
      </c>
    </row>
    <row r="753" spans="1:7" x14ac:dyDescent="0.25">
      <c r="A753" s="64"/>
      <c r="B753" s="65"/>
      <c r="C753" s="65"/>
      <c r="D753" s="66"/>
      <c r="E753" s="67" t="str">
        <f>IF(C753="","",IFERROR(IF(INDEX(Impostazioni!$B$9:$B$48,MATCH(C753,Impostazioni!$A$9:$A$48,0))="","Tipo?",INDEX(Impostazioni!$B$9:$B$48,MATCH(C753,Impostazioni!$A$9:$A$48,0))),"Categoria?"))</f>
        <v/>
      </c>
      <c r="F753" s="68" t="str">
        <f t="shared" si="22"/>
        <v/>
      </c>
      <c r="G753" s="69" t="str">
        <f t="shared" si="23"/>
        <v/>
      </c>
    </row>
    <row r="754" spans="1:7" x14ac:dyDescent="0.25">
      <c r="A754" s="64"/>
      <c r="B754" s="65"/>
      <c r="C754" s="65"/>
      <c r="D754" s="66"/>
      <c r="E754" s="67" t="str">
        <f>IF(C754="","",IFERROR(IF(INDEX(Impostazioni!$B$9:$B$48,MATCH(C754,Impostazioni!$A$9:$A$48,0))="","Tipo?",INDEX(Impostazioni!$B$9:$B$48,MATCH(C754,Impostazioni!$A$9:$A$48,0))),"Categoria?"))</f>
        <v/>
      </c>
      <c r="F754" s="68" t="str">
        <f t="shared" si="22"/>
        <v/>
      </c>
      <c r="G754" s="69" t="str">
        <f t="shared" si="23"/>
        <v/>
      </c>
    </row>
    <row r="755" spans="1:7" x14ac:dyDescent="0.25">
      <c r="A755" s="64"/>
      <c r="B755" s="65"/>
      <c r="C755" s="65"/>
      <c r="D755" s="66"/>
      <c r="E755" s="67" t="str">
        <f>IF(C755="","",IFERROR(IF(INDEX(Impostazioni!$B$9:$B$48,MATCH(C755,Impostazioni!$A$9:$A$48,0))="","Tipo?",INDEX(Impostazioni!$B$9:$B$48,MATCH(C755,Impostazioni!$A$9:$A$48,0))),"Categoria?"))</f>
        <v/>
      </c>
      <c r="F755" s="68" t="str">
        <f t="shared" si="22"/>
        <v/>
      </c>
      <c r="G755" s="69" t="str">
        <f t="shared" si="23"/>
        <v/>
      </c>
    </row>
    <row r="756" spans="1:7" x14ac:dyDescent="0.25">
      <c r="A756" s="64"/>
      <c r="B756" s="65"/>
      <c r="C756" s="65"/>
      <c r="D756" s="66"/>
      <c r="E756" s="67" t="str">
        <f>IF(C756="","",IFERROR(IF(INDEX(Impostazioni!$B$9:$B$48,MATCH(C756,Impostazioni!$A$9:$A$48,0))="","Tipo?",INDEX(Impostazioni!$B$9:$B$48,MATCH(C756,Impostazioni!$A$9:$A$48,0))),"Categoria?"))</f>
        <v/>
      </c>
      <c r="F756" s="68" t="str">
        <f t="shared" si="22"/>
        <v/>
      </c>
      <c r="G756" s="69" t="str">
        <f t="shared" si="23"/>
        <v/>
      </c>
    </row>
    <row r="757" spans="1:7" x14ac:dyDescent="0.25">
      <c r="A757" s="64"/>
      <c r="B757" s="65"/>
      <c r="C757" s="65"/>
      <c r="D757" s="66"/>
      <c r="E757" s="67" t="str">
        <f>IF(C757="","",IFERROR(IF(INDEX(Impostazioni!$B$9:$B$48,MATCH(C757,Impostazioni!$A$9:$A$48,0))="","Tipo?",INDEX(Impostazioni!$B$9:$B$48,MATCH(C757,Impostazioni!$A$9:$A$48,0))),"Categoria?"))</f>
        <v/>
      </c>
      <c r="F757" s="68" t="str">
        <f t="shared" si="22"/>
        <v/>
      </c>
      <c r="G757" s="69" t="str">
        <f t="shared" si="23"/>
        <v/>
      </c>
    </row>
    <row r="758" spans="1:7" x14ac:dyDescent="0.25">
      <c r="A758" s="64"/>
      <c r="B758" s="65"/>
      <c r="C758" s="65"/>
      <c r="D758" s="66"/>
      <c r="E758" s="67" t="str">
        <f>IF(C758="","",IFERROR(IF(INDEX(Impostazioni!$B$9:$B$48,MATCH(C758,Impostazioni!$A$9:$A$48,0))="","Tipo?",INDEX(Impostazioni!$B$9:$B$48,MATCH(C758,Impostazioni!$A$9:$A$48,0))),"Categoria?"))</f>
        <v/>
      </c>
      <c r="F758" s="68" t="str">
        <f t="shared" si="22"/>
        <v/>
      </c>
      <c r="G758" s="69" t="str">
        <f t="shared" si="23"/>
        <v/>
      </c>
    </row>
    <row r="759" spans="1:7" x14ac:dyDescent="0.25">
      <c r="A759" s="64"/>
      <c r="B759" s="65"/>
      <c r="C759" s="65"/>
      <c r="D759" s="66"/>
      <c r="E759" s="67" t="str">
        <f>IF(C759="","",IFERROR(IF(INDEX(Impostazioni!$B$9:$B$48,MATCH(C759,Impostazioni!$A$9:$A$48,0))="","Tipo?",INDEX(Impostazioni!$B$9:$B$48,MATCH(C759,Impostazioni!$A$9:$A$48,0))),"Categoria?"))</f>
        <v/>
      </c>
      <c r="F759" s="68" t="str">
        <f t="shared" si="22"/>
        <v/>
      </c>
      <c r="G759" s="69" t="str">
        <f t="shared" si="23"/>
        <v/>
      </c>
    </row>
    <row r="760" spans="1:7" x14ac:dyDescent="0.25">
      <c r="A760" s="64"/>
      <c r="B760" s="65"/>
      <c r="C760" s="65"/>
      <c r="D760" s="66"/>
      <c r="E760" s="67" t="str">
        <f>IF(C760="","",IFERROR(IF(INDEX(Impostazioni!$B$9:$B$48,MATCH(C760,Impostazioni!$A$9:$A$48,0))="","Tipo?",INDEX(Impostazioni!$B$9:$B$48,MATCH(C760,Impostazioni!$A$9:$A$48,0))),"Categoria?"))</f>
        <v/>
      </c>
      <c r="F760" s="68" t="str">
        <f t="shared" si="22"/>
        <v/>
      </c>
      <c r="G760" s="69" t="str">
        <f t="shared" si="23"/>
        <v/>
      </c>
    </row>
    <row r="761" spans="1:7" x14ac:dyDescent="0.25">
      <c r="A761" s="64"/>
      <c r="B761" s="65"/>
      <c r="C761" s="65"/>
      <c r="D761" s="66"/>
      <c r="E761" s="67" t="str">
        <f>IF(C761="","",IFERROR(IF(INDEX(Impostazioni!$B$9:$B$48,MATCH(C761,Impostazioni!$A$9:$A$48,0))="","Tipo?",INDEX(Impostazioni!$B$9:$B$48,MATCH(C761,Impostazioni!$A$9:$A$48,0))),"Categoria?"))</f>
        <v/>
      </c>
      <c r="F761" s="68" t="str">
        <f t="shared" si="22"/>
        <v/>
      </c>
      <c r="G761" s="69" t="str">
        <f t="shared" si="23"/>
        <v/>
      </c>
    </row>
    <row r="762" spans="1:7" x14ac:dyDescent="0.25">
      <c r="A762" s="64"/>
      <c r="B762" s="65"/>
      <c r="C762" s="65"/>
      <c r="D762" s="66"/>
      <c r="E762" s="67" t="str">
        <f>IF(C762="","",IFERROR(IF(INDEX(Impostazioni!$B$9:$B$48,MATCH(C762,Impostazioni!$A$9:$A$48,0))="","Tipo?",INDEX(Impostazioni!$B$9:$B$48,MATCH(C762,Impostazioni!$A$9:$A$48,0))),"Categoria?"))</f>
        <v/>
      </c>
      <c r="F762" s="68" t="str">
        <f t="shared" si="22"/>
        <v/>
      </c>
      <c r="G762" s="69" t="str">
        <f t="shared" si="23"/>
        <v/>
      </c>
    </row>
    <row r="763" spans="1:7" x14ac:dyDescent="0.25">
      <c r="A763" s="64"/>
      <c r="B763" s="65"/>
      <c r="C763" s="65"/>
      <c r="D763" s="66"/>
      <c r="E763" s="67" t="str">
        <f>IF(C763="","",IFERROR(IF(INDEX(Impostazioni!$B$9:$B$48,MATCH(C763,Impostazioni!$A$9:$A$48,0))="","Tipo?",INDEX(Impostazioni!$B$9:$B$48,MATCH(C763,Impostazioni!$A$9:$A$48,0))),"Categoria?"))</f>
        <v/>
      </c>
      <c r="F763" s="68" t="str">
        <f t="shared" si="22"/>
        <v/>
      </c>
      <c r="G763" s="69" t="str">
        <f t="shared" si="23"/>
        <v/>
      </c>
    </row>
    <row r="764" spans="1:7" x14ac:dyDescent="0.25">
      <c r="A764" s="64"/>
      <c r="B764" s="65"/>
      <c r="C764" s="65"/>
      <c r="D764" s="66"/>
      <c r="E764" s="67" t="str">
        <f>IF(C764="","",IFERROR(IF(INDEX(Impostazioni!$B$9:$B$48,MATCH(C764,Impostazioni!$A$9:$A$48,0))="","Tipo?",INDEX(Impostazioni!$B$9:$B$48,MATCH(C764,Impostazioni!$A$9:$A$48,0))),"Categoria?"))</f>
        <v/>
      </c>
      <c r="F764" s="68" t="str">
        <f t="shared" si="22"/>
        <v/>
      </c>
      <c r="G764" s="69" t="str">
        <f t="shared" si="23"/>
        <v/>
      </c>
    </row>
    <row r="765" spans="1:7" x14ac:dyDescent="0.25">
      <c r="A765" s="64"/>
      <c r="B765" s="65"/>
      <c r="C765" s="65"/>
      <c r="D765" s="66"/>
      <c r="E765" s="67" t="str">
        <f>IF(C765="","",IFERROR(IF(INDEX(Impostazioni!$B$9:$B$48,MATCH(C765,Impostazioni!$A$9:$A$48,0))="","Tipo?",INDEX(Impostazioni!$B$9:$B$48,MATCH(C765,Impostazioni!$A$9:$A$48,0))),"Categoria?"))</f>
        <v/>
      </c>
      <c r="F765" s="68" t="str">
        <f t="shared" si="22"/>
        <v/>
      </c>
      <c r="G765" s="69" t="str">
        <f t="shared" si="23"/>
        <v/>
      </c>
    </row>
    <row r="766" spans="1:7" x14ac:dyDescent="0.25">
      <c r="A766" s="64"/>
      <c r="B766" s="65"/>
      <c r="C766" s="65"/>
      <c r="D766" s="66"/>
      <c r="E766" s="67" t="str">
        <f>IF(C766="","",IFERROR(IF(INDEX(Impostazioni!$B$9:$B$48,MATCH(C766,Impostazioni!$A$9:$A$48,0))="","Tipo?",INDEX(Impostazioni!$B$9:$B$48,MATCH(C766,Impostazioni!$A$9:$A$48,0))),"Categoria?"))</f>
        <v/>
      </c>
      <c r="F766" s="68" t="str">
        <f t="shared" si="22"/>
        <v/>
      </c>
      <c r="G766" s="69" t="str">
        <f t="shared" si="23"/>
        <v/>
      </c>
    </row>
    <row r="767" spans="1:7" x14ac:dyDescent="0.25">
      <c r="A767" s="64"/>
      <c r="B767" s="65"/>
      <c r="C767" s="65"/>
      <c r="D767" s="66"/>
      <c r="E767" s="67" t="str">
        <f>IF(C767="","",IFERROR(IF(INDEX(Impostazioni!$B$9:$B$48,MATCH(C767,Impostazioni!$A$9:$A$48,0))="","Tipo?",INDEX(Impostazioni!$B$9:$B$48,MATCH(C767,Impostazioni!$A$9:$A$48,0))),"Categoria?"))</f>
        <v/>
      </c>
      <c r="F767" s="68" t="str">
        <f t="shared" si="22"/>
        <v/>
      </c>
      <c r="G767" s="69" t="str">
        <f t="shared" si="23"/>
        <v/>
      </c>
    </row>
    <row r="768" spans="1:7" x14ac:dyDescent="0.25">
      <c r="A768" s="64"/>
      <c r="B768" s="65"/>
      <c r="C768" s="65"/>
      <c r="D768" s="66"/>
      <c r="E768" s="67" t="str">
        <f>IF(C768="","",IFERROR(IF(INDEX(Impostazioni!$B$9:$B$48,MATCH(C768,Impostazioni!$A$9:$A$48,0))="","Tipo?",INDEX(Impostazioni!$B$9:$B$48,MATCH(C768,Impostazioni!$A$9:$A$48,0))),"Categoria?"))</f>
        <v/>
      </c>
      <c r="F768" s="68" t="str">
        <f t="shared" si="22"/>
        <v/>
      </c>
      <c r="G768" s="69" t="str">
        <f t="shared" si="23"/>
        <v/>
      </c>
    </row>
    <row r="769" spans="1:7" x14ac:dyDescent="0.25">
      <c r="A769" s="64"/>
      <c r="B769" s="65"/>
      <c r="C769" s="65"/>
      <c r="D769" s="66"/>
      <c r="E769" s="67" t="str">
        <f>IF(C769="","",IFERROR(IF(INDEX(Impostazioni!$B$9:$B$48,MATCH(C769,Impostazioni!$A$9:$A$48,0))="","Tipo?",INDEX(Impostazioni!$B$9:$B$48,MATCH(C769,Impostazioni!$A$9:$A$48,0))),"Categoria?"))</f>
        <v/>
      </c>
      <c r="F769" s="68" t="str">
        <f t="shared" si="22"/>
        <v/>
      </c>
      <c r="G769" s="69" t="str">
        <f t="shared" si="23"/>
        <v/>
      </c>
    </row>
    <row r="770" spans="1:7" x14ac:dyDescent="0.25">
      <c r="A770" s="64"/>
      <c r="B770" s="65"/>
      <c r="C770" s="65"/>
      <c r="D770" s="66"/>
      <c r="E770" s="67" t="str">
        <f>IF(C770="","",IFERROR(IF(INDEX(Impostazioni!$B$9:$B$48,MATCH(C770,Impostazioni!$A$9:$A$48,0))="","Tipo?",INDEX(Impostazioni!$B$9:$B$48,MATCH(C770,Impostazioni!$A$9:$A$48,0))),"Categoria?"))</f>
        <v/>
      </c>
      <c r="F770" s="68" t="str">
        <f t="shared" si="22"/>
        <v/>
      </c>
      <c r="G770" s="69" t="str">
        <f t="shared" si="23"/>
        <v/>
      </c>
    </row>
    <row r="771" spans="1:7" x14ac:dyDescent="0.25">
      <c r="A771" s="64"/>
      <c r="B771" s="65"/>
      <c r="C771" s="65"/>
      <c r="D771" s="66"/>
      <c r="E771" s="67" t="str">
        <f>IF(C771="","",IFERROR(IF(INDEX(Impostazioni!$B$9:$B$48,MATCH(C771,Impostazioni!$A$9:$A$48,0))="","Tipo?",INDEX(Impostazioni!$B$9:$B$48,MATCH(C771,Impostazioni!$A$9:$A$48,0))),"Categoria?"))</f>
        <v/>
      </c>
      <c r="F771" s="68" t="str">
        <f t="shared" si="22"/>
        <v/>
      </c>
      <c r="G771" s="69" t="str">
        <f t="shared" si="23"/>
        <v/>
      </c>
    </row>
    <row r="772" spans="1:7" x14ac:dyDescent="0.25">
      <c r="A772" s="64"/>
      <c r="B772" s="65"/>
      <c r="C772" s="65"/>
      <c r="D772" s="66"/>
      <c r="E772" s="67" t="str">
        <f>IF(C772="","",IFERROR(IF(INDEX(Impostazioni!$B$9:$B$48,MATCH(C772,Impostazioni!$A$9:$A$48,0))="","Tipo?",INDEX(Impostazioni!$B$9:$B$48,MATCH(C772,Impostazioni!$A$9:$A$48,0))),"Categoria?"))</f>
        <v/>
      </c>
      <c r="F772" s="68" t="str">
        <f t="shared" si="22"/>
        <v/>
      </c>
      <c r="G772" s="69" t="str">
        <f t="shared" si="23"/>
        <v/>
      </c>
    </row>
    <row r="773" spans="1:7" x14ac:dyDescent="0.25">
      <c r="A773" s="64"/>
      <c r="B773" s="65"/>
      <c r="C773" s="65"/>
      <c r="D773" s="66"/>
      <c r="E773" s="67" t="str">
        <f>IF(C773="","",IFERROR(IF(INDEX(Impostazioni!$B$9:$B$48,MATCH(C773,Impostazioni!$A$9:$A$48,0))="","Tipo?",INDEX(Impostazioni!$B$9:$B$48,MATCH(C773,Impostazioni!$A$9:$A$48,0))),"Categoria?"))</f>
        <v/>
      </c>
      <c r="F773" s="68" t="str">
        <f t="shared" ref="F773:F836" si="24">IF(A773="","",IFERROR(MONTH(A773),"Data?"))</f>
        <v/>
      </c>
      <c r="G773" s="69" t="str">
        <f t="shared" ref="G773:G836" si="25">IF(A773="","",IFERROR(YEAR(A773),"Data?"))</f>
        <v/>
      </c>
    </row>
    <row r="774" spans="1:7" x14ac:dyDescent="0.25">
      <c r="A774" s="64"/>
      <c r="B774" s="65"/>
      <c r="C774" s="65"/>
      <c r="D774" s="66"/>
      <c r="E774" s="67" t="str">
        <f>IF(C774="","",IFERROR(IF(INDEX(Impostazioni!$B$9:$B$48,MATCH(C774,Impostazioni!$A$9:$A$48,0))="","Tipo?",INDEX(Impostazioni!$B$9:$B$48,MATCH(C774,Impostazioni!$A$9:$A$48,0))),"Categoria?"))</f>
        <v/>
      </c>
      <c r="F774" s="68" t="str">
        <f t="shared" si="24"/>
        <v/>
      </c>
      <c r="G774" s="69" t="str">
        <f t="shared" si="25"/>
        <v/>
      </c>
    </row>
    <row r="775" spans="1:7" x14ac:dyDescent="0.25">
      <c r="A775" s="64"/>
      <c r="B775" s="65"/>
      <c r="C775" s="65"/>
      <c r="D775" s="66"/>
      <c r="E775" s="67" t="str">
        <f>IF(C775="","",IFERROR(IF(INDEX(Impostazioni!$B$9:$B$48,MATCH(C775,Impostazioni!$A$9:$A$48,0))="","Tipo?",INDEX(Impostazioni!$B$9:$B$48,MATCH(C775,Impostazioni!$A$9:$A$48,0))),"Categoria?"))</f>
        <v/>
      </c>
      <c r="F775" s="68" t="str">
        <f t="shared" si="24"/>
        <v/>
      </c>
      <c r="G775" s="69" t="str">
        <f t="shared" si="25"/>
        <v/>
      </c>
    </row>
    <row r="776" spans="1:7" x14ac:dyDescent="0.25">
      <c r="A776" s="64"/>
      <c r="B776" s="65"/>
      <c r="C776" s="65"/>
      <c r="D776" s="66"/>
      <c r="E776" s="67" t="str">
        <f>IF(C776="","",IFERROR(IF(INDEX(Impostazioni!$B$9:$B$48,MATCH(C776,Impostazioni!$A$9:$A$48,0))="","Tipo?",INDEX(Impostazioni!$B$9:$B$48,MATCH(C776,Impostazioni!$A$9:$A$48,0))),"Categoria?"))</f>
        <v/>
      </c>
      <c r="F776" s="68" t="str">
        <f t="shared" si="24"/>
        <v/>
      </c>
      <c r="G776" s="69" t="str">
        <f t="shared" si="25"/>
        <v/>
      </c>
    </row>
    <row r="777" spans="1:7" x14ac:dyDescent="0.25">
      <c r="A777" s="64"/>
      <c r="B777" s="65"/>
      <c r="C777" s="65"/>
      <c r="D777" s="66"/>
      <c r="E777" s="67" t="str">
        <f>IF(C777="","",IFERROR(IF(INDEX(Impostazioni!$B$9:$B$48,MATCH(C777,Impostazioni!$A$9:$A$48,0))="","Tipo?",INDEX(Impostazioni!$B$9:$B$48,MATCH(C777,Impostazioni!$A$9:$A$48,0))),"Categoria?"))</f>
        <v/>
      </c>
      <c r="F777" s="68" t="str">
        <f t="shared" si="24"/>
        <v/>
      </c>
      <c r="G777" s="69" t="str">
        <f t="shared" si="25"/>
        <v/>
      </c>
    </row>
    <row r="778" spans="1:7" x14ac:dyDescent="0.25">
      <c r="A778" s="64"/>
      <c r="B778" s="65"/>
      <c r="C778" s="65"/>
      <c r="D778" s="66"/>
      <c r="E778" s="67" t="str">
        <f>IF(C778="","",IFERROR(IF(INDEX(Impostazioni!$B$9:$B$48,MATCH(C778,Impostazioni!$A$9:$A$48,0))="","Tipo?",INDEX(Impostazioni!$B$9:$B$48,MATCH(C778,Impostazioni!$A$9:$A$48,0))),"Categoria?"))</f>
        <v/>
      </c>
      <c r="F778" s="68" t="str">
        <f t="shared" si="24"/>
        <v/>
      </c>
      <c r="G778" s="69" t="str">
        <f t="shared" si="25"/>
        <v/>
      </c>
    </row>
    <row r="779" spans="1:7" x14ac:dyDescent="0.25">
      <c r="A779" s="64"/>
      <c r="B779" s="65"/>
      <c r="C779" s="65"/>
      <c r="D779" s="66"/>
      <c r="E779" s="67" t="str">
        <f>IF(C779="","",IFERROR(IF(INDEX(Impostazioni!$B$9:$B$48,MATCH(C779,Impostazioni!$A$9:$A$48,0))="","Tipo?",INDEX(Impostazioni!$B$9:$B$48,MATCH(C779,Impostazioni!$A$9:$A$48,0))),"Categoria?"))</f>
        <v/>
      </c>
      <c r="F779" s="68" t="str">
        <f t="shared" si="24"/>
        <v/>
      </c>
      <c r="G779" s="69" t="str">
        <f t="shared" si="25"/>
        <v/>
      </c>
    </row>
    <row r="780" spans="1:7" x14ac:dyDescent="0.25">
      <c r="A780" s="64"/>
      <c r="B780" s="65"/>
      <c r="C780" s="65"/>
      <c r="D780" s="66"/>
      <c r="E780" s="67" t="str">
        <f>IF(C780="","",IFERROR(IF(INDEX(Impostazioni!$B$9:$B$48,MATCH(C780,Impostazioni!$A$9:$A$48,0))="","Tipo?",INDEX(Impostazioni!$B$9:$B$48,MATCH(C780,Impostazioni!$A$9:$A$48,0))),"Categoria?"))</f>
        <v/>
      </c>
      <c r="F780" s="68" t="str">
        <f t="shared" si="24"/>
        <v/>
      </c>
      <c r="G780" s="69" t="str">
        <f t="shared" si="25"/>
        <v/>
      </c>
    </row>
    <row r="781" spans="1:7" x14ac:dyDescent="0.25">
      <c r="A781" s="64"/>
      <c r="B781" s="65"/>
      <c r="C781" s="65"/>
      <c r="D781" s="66"/>
      <c r="E781" s="67" t="str">
        <f>IF(C781="","",IFERROR(IF(INDEX(Impostazioni!$B$9:$B$48,MATCH(C781,Impostazioni!$A$9:$A$48,0))="","Tipo?",INDEX(Impostazioni!$B$9:$B$48,MATCH(C781,Impostazioni!$A$9:$A$48,0))),"Categoria?"))</f>
        <v/>
      </c>
      <c r="F781" s="68" t="str">
        <f t="shared" si="24"/>
        <v/>
      </c>
      <c r="G781" s="69" t="str">
        <f t="shared" si="25"/>
        <v/>
      </c>
    </row>
    <row r="782" spans="1:7" x14ac:dyDescent="0.25">
      <c r="A782" s="64"/>
      <c r="B782" s="65"/>
      <c r="C782" s="65"/>
      <c r="D782" s="66"/>
      <c r="E782" s="67" t="str">
        <f>IF(C782="","",IFERROR(IF(INDEX(Impostazioni!$B$9:$B$48,MATCH(C782,Impostazioni!$A$9:$A$48,0))="","Tipo?",INDEX(Impostazioni!$B$9:$B$48,MATCH(C782,Impostazioni!$A$9:$A$48,0))),"Categoria?"))</f>
        <v/>
      </c>
      <c r="F782" s="68" t="str">
        <f t="shared" si="24"/>
        <v/>
      </c>
      <c r="G782" s="69" t="str">
        <f t="shared" si="25"/>
        <v/>
      </c>
    </row>
    <row r="783" spans="1:7" x14ac:dyDescent="0.25">
      <c r="A783" s="64"/>
      <c r="B783" s="65"/>
      <c r="C783" s="65"/>
      <c r="D783" s="66"/>
      <c r="E783" s="67" t="str">
        <f>IF(C783="","",IFERROR(IF(INDEX(Impostazioni!$B$9:$B$48,MATCH(C783,Impostazioni!$A$9:$A$48,0))="","Tipo?",INDEX(Impostazioni!$B$9:$B$48,MATCH(C783,Impostazioni!$A$9:$A$48,0))),"Categoria?"))</f>
        <v/>
      </c>
      <c r="F783" s="68" t="str">
        <f t="shared" si="24"/>
        <v/>
      </c>
      <c r="G783" s="69" t="str">
        <f t="shared" si="25"/>
        <v/>
      </c>
    </row>
    <row r="784" spans="1:7" x14ac:dyDescent="0.25">
      <c r="A784" s="64"/>
      <c r="B784" s="65"/>
      <c r="C784" s="65"/>
      <c r="D784" s="66"/>
      <c r="E784" s="67" t="str">
        <f>IF(C784="","",IFERROR(IF(INDEX(Impostazioni!$B$9:$B$48,MATCH(C784,Impostazioni!$A$9:$A$48,0))="","Tipo?",INDEX(Impostazioni!$B$9:$B$48,MATCH(C784,Impostazioni!$A$9:$A$48,0))),"Categoria?"))</f>
        <v/>
      </c>
      <c r="F784" s="68" t="str">
        <f t="shared" si="24"/>
        <v/>
      </c>
      <c r="G784" s="69" t="str">
        <f t="shared" si="25"/>
        <v/>
      </c>
    </row>
    <row r="785" spans="1:7" x14ac:dyDescent="0.25">
      <c r="A785" s="64"/>
      <c r="B785" s="65"/>
      <c r="C785" s="65"/>
      <c r="D785" s="66"/>
      <c r="E785" s="67" t="str">
        <f>IF(C785="","",IFERROR(IF(INDEX(Impostazioni!$B$9:$B$48,MATCH(C785,Impostazioni!$A$9:$A$48,0))="","Tipo?",INDEX(Impostazioni!$B$9:$B$48,MATCH(C785,Impostazioni!$A$9:$A$48,0))),"Categoria?"))</f>
        <v/>
      </c>
      <c r="F785" s="68" t="str">
        <f t="shared" si="24"/>
        <v/>
      </c>
      <c r="G785" s="69" t="str">
        <f t="shared" si="25"/>
        <v/>
      </c>
    </row>
    <row r="786" spans="1:7" x14ac:dyDescent="0.25">
      <c r="A786" s="64"/>
      <c r="B786" s="65"/>
      <c r="C786" s="65"/>
      <c r="D786" s="66"/>
      <c r="E786" s="67" t="str">
        <f>IF(C786="","",IFERROR(IF(INDEX(Impostazioni!$B$9:$B$48,MATCH(C786,Impostazioni!$A$9:$A$48,0))="","Tipo?",INDEX(Impostazioni!$B$9:$B$48,MATCH(C786,Impostazioni!$A$9:$A$48,0))),"Categoria?"))</f>
        <v/>
      </c>
      <c r="F786" s="68" t="str">
        <f t="shared" si="24"/>
        <v/>
      </c>
      <c r="G786" s="69" t="str">
        <f t="shared" si="25"/>
        <v/>
      </c>
    </row>
    <row r="787" spans="1:7" x14ac:dyDescent="0.25">
      <c r="A787" s="64"/>
      <c r="B787" s="65"/>
      <c r="C787" s="65"/>
      <c r="D787" s="66"/>
      <c r="E787" s="67" t="str">
        <f>IF(C787="","",IFERROR(IF(INDEX(Impostazioni!$B$9:$B$48,MATCH(C787,Impostazioni!$A$9:$A$48,0))="","Tipo?",INDEX(Impostazioni!$B$9:$B$48,MATCH(C787,Impostazioni!$A$9:$A$48,0))),"Categoria?"))</f>
        <v/>
      </c>
      <c r="F787" s="68" t="str">
        <f t="shared" si="24"/>
        <v/>
      </c>
      <c r="G787" s="69" t="str">
        <f t="shared" si="25"/>
        <v/>
      </c>
    </row>
    <row r="788" spans="1:7" x14ac:dyDescent="0.25">
      <c r="A788" s="64"/>
      <c r="B788" s="65"/>
      <c r="C788" s="65"/>
      <c r="D788" s="66"/>
      <c r="E788" s="67" t="str">
        <f>IF(C788="","",IFERROR(IF(INDEX(Impostazioni!$B$9:$B$48,MATCH(C788,Impostazioni!$A$9:$A$48,0))="","Tipo?",INDEX(Impostazioni!$B$9:$B$48,MATCH(C788,Impostazioni!$A$9:$A$48,0))),"Categoria?"))</f>
        <v/>
      </c>
      <c r="F788" s="68" t="str">
        <f t="shared" si="24"/>
        <v/>
      </c>
      <c r="G788" s="69" t="str">
        <f t="shared" si="25"/>
        <v/>
      </c>
    </row>
    <row r="789" spans="1:7" x14ac:dyDescent="0.25">
      <c r="A789" s="64"/>
      <c r="B789" s="65"/>
      <c r="C789" s="65"/>
      <c r="D789" s="66"/>
      <c r="E789" s="67" t="str">
        <f>IF(C789="","",IFERROR(IF(INDEX(Impostazioni!$B$9:$B$48,MATCH(C789,Impostazioni!$A$9:$A$48,0))="","Tipo?",INDEX(Impostazioni!$B$9:$B$48,MATCH(C789,Impostazioni!$A$9:$A$48,0))),"Categoria?"))</f>
        <v/>
      </c>
      <c r="F789" s="68" t="str">
        <f t="shared" si="24"/>
        <v/>
      </c>
      <c r="G789" s="69" t="str">
        <f t="shared" si="25"/>
        <v/>
      </c>
    </row>
    <row r="790" spans="1:7" x14ac:dyDescent="0.25">
      <c r="A790" s="64"/>
      <c r="B790" s="65"/>
      <c r="C790" s="65"/>
      <c r="D790" s="66"/>
      <c r="E790" s="67" t="str">
        <f>IF(C790="","",IFERROR(IF(INDEX(Impostazioni!$B$9:$B$48,MATCH(C790,Impostazioni!$A$9:$A$48,0))="","Tipo?",INDEX(Impostazioni!$B$9:$B$48,MATCH(C790,Impostazioni!$A$9:$A$48,0))),"Categoria?"))</f>
        <v/>
      </c>
      <c r="F790" s="68" t="str">
        <f t="shared" si="24"/>
        <v/>
      </c>
      <c r="G790" s="69" t="str">
        <f t="shared" si="25"/>
        <v/>
      </c>
    </row>
    <row r="791" spans="1:7" x14ac:dyDescent="0.25">
      <c r="A791" s="64"/>
      <c r="B791" s="65"/>
      <c r="C791" s="65"/>
      <c r="D791" s="66"/>
      <c r="E791" s="67" t="str">
        <f>IF(C791="","",IFERROR(IF(INDEX(Impostazioni!$B$9:$B$48,MATCH(C791,Impostazioni!$A$9:$A$48,0))="","Tipo?",INDEX(Impostazioni!$B$9:$B$48,MATCH(C791,Impostazioni!$A$9:$A$48,0))),"Categoria?"))</f>
        <v/>
      </c>
      <c r="F791" s="68" t="str">
        <f t="shared" si="24"/>
        <v/>
      </c>
      <c r="G791" s="69" t="str">
        <f t="shared" si="25"/>
        <v/>
      </c>
    </row>
    <row r="792" spans="1:7" x14ac:dyDescent="0.25">
      <c r="A792" s="64"/>
      <c r="B792" s="65"/>
      <c r="C792" s="65"/>
      <c r="D792" s="66"/>
      <c r="E792" s="67" t="str">
        <f>IF(C792="","",IFERROR(IF(INDEX(Impostazioni!$B$9:$B$48,MATCH(C792,Impostazioni!$A$9:$A$48,0))="","Tipo?",INDEX(Impostazioni!$B$9:$B$48,MATCH(C792,Impostazioni!$A$9:$A$48,0))),"Categoria?"))</f>
        <v/>
      </c>
      <c r="F792" s="68" t="str">
        <f t="shared" si="24"/>
        <v/>
      </c>
      <c r="G792" s="69" t="str">
        <f t="shared" si="25"/>
        <v/>
      </c>
    </row>
    <row r="793" spans="1:7" x14ac:dyDescent="0.25">
      <c r="A793" s="64"/>
      <c r="B793" s="65"/>
      <c r="C793" s="65"/>
      <c r="D793" s="66"/>
      <c r="E793" s="67" t="str">
        <f>IF(C793="","",IFERROR(IF(INDEX(Impostazioni!$B$9:$B$48,MATCH(C793,Impostazioni!$A$9:$A$48,0))="","Tipo?",INDEX(Impostazioni!$B$9:$B$48,MATCH(C793,Impostazioni!$A$9:$A$48,0))),"Categoria?"))</f>
        <v/>
      </c>
      <c r="F793" s="68" t="str">
        <f t="shared" si="24"/>
        <v/>
      </c>
      <c r="G793" s="69" t="str">
        <f t="shared" si="25"/>
        <v/>
      </c>
    </row>
    <row r="794" spans="1:7" x14ac:dyDescent="0.25">
      <c r="A794" s="64"/>
      <c r="B794" s="65"/>
      <c r="C794" s="65"/>
      <c r="D794" s="66"/>
      <c r="E794" s="67" t="str">
        <f>IF(C794="","",IFERROR(IF(INDEX(Impostazioni!$B$9:$B$48,MATCH(C794,Impostazioni!$A$9:$A$48,0))="","Tipo?",INDEX(Impostazioni!$B$9:$B$48,MATCH(C794,Impostazioni!$A$9:$A$48,0))),"Categoria?"))</f>
        <v/>
      </c>
      <c r="F794" s="68" t="str">
        <f t="shared" si="24"/>
        <v/>
      </c>
      <c r="G794" s="69" t="str">
        <f t="shared" si="25"/>
        <v/>
      </c>
    </row>
    <row r="795" spans="1:7" x14ac:dyDescent="0.25">
      <c r="A795" s="64"/>
      <c r="B795" s="65"/>
      <c r="C795" s="65"/>
      <c r="D795" s="66"/>
      <c r="E795" s="67" t="str">
        <f>IF(C795="","",IFERROR(IF(INDEX(Impostazioni!$B$9:$B$48,MATCH(C795,Impostazioni!$A$9:$A$48,0))="","Tipo?",INDEX(Impostazioni!$B$9:$B$48,MATCH(C795,Impostazioni!$A$9:$A$48,0))),"Categoria?"))</f>
        <v/>
      </c>
      <c r="F795" s="68" t="str">
        <f t="shared" si="24"/>
        <v/>
      </c>
      <c r="G795" s="69" t="str">
        <f t="shared" si="25"/>
        <v/>
      </c>
    </row>
    <row r="796" spans="1:7" x14ac:dyDescent="0.25">
      <c r="A796" s="64"/>
      <c r="B796" s="65"/>
      <c r="C796" s="65"/>
      <c r="D796" s="66"/>
      <c r="E796" s="67" t="str">
        <f>IF(C796="","",IFERROR(IF(INDEX(Impostazioni!$B$9:$B$48,MATCH(C796,Impostazioni!$A$9:$A$48,0))="","Tipo?",INDEX(Impostazioni!$B$9:$B$48,MATCH(C796,Impostazioni!$A$9:$A$48,0))),"Categoria?"))</f>
        <v/>
      </c>
      <c r="F796" s="68" t="str">
        <f t="shared" si="24"/>
        <v/>
      </c>
      <c r="G796" s="69" t="str">
        <f t="shared" si="25"/>
        <v/>
      </c>
    </row>
    <row r="797" spans="1:7" x14ac:dyDescent="0.25">
      <c r="A797" s="64"/>
      <c r="B797" s="65"/>
      <c r="C797" s="65"/>
      <c r="D797" s="66"/>
      <c r="E797" s="67" t="str">
        <f>IF(C797="","",IFERROR(IF(INDEX(Impostazioni!$B$9:$B$48,MATCH(C797,Impostazioni!$A$9:$A$48,0))="","Tipo?",INDEX(Impostazioni!$B$9:$B$48,MATCH(C797,Impostazioni!$A$9:$A$48,0))),"Categoria?"))</f>
        <v/>
      </c>
      <c r="F797" s="68" t="str">
        <f t="shared" si="24"/>
        <v/>
      </c>
      <c r="G797" s="69" t="str">
        <f t="shared" si="25"/>
        <v/>
      </c>
    </row>
    <row r="798" spans="1:7" x14ac:dyDescent="0.25">
      <c r="A798" s="64"/>
      <c r="B798" s="65"/>
      <c r="C798" s="65"/>
      <c r="D798" s="66"/>
      <c r="E798" s="67" t="str">
        <f>IF(C798="","",IFERROR(IF(INDEX(Impostazioni!$B$9:$B$48,MATCH(C798,Impostazioni!$A$9:$A$48,0))="","Tipo?",INDEX(Impostazioni!$B$9:$B$48,MATCH(C798,Impostazioni!$A$9:$A$48,0))),"Categoria?"))</f>
        <v/>
      </c>
      <c r="F798" s="68" t="str">
        <f t="shared" si="24"/>
        <v/>
      </c>
      <c r="G798" s="69" t="str">
        <f t="shared" si="25"/>
        <v/>
      </c>
    </row>
    <row r="799" spans="1:7" x14ac:dyDescent="0.25">
      <c r="A799" s="64"/>
      <c r="B799" s="65"/>
      <c r="C799" s="65"/>
      <c r="D799" s="66"/>
      <c r="E799" s="67" t="str">
        <f>IF(C799="","",IFERROR(IF(INDEX(Impostazioni!$B$9:$B$48,MATCH(C799,Impostazioni!$A$9:$A$48,0))="","Tipo?",INDEX(Impostazioni!$B$9:$B$48,MATCH(C799,Impostazioni!$A$9:$A$48,0))),"Categoria?"))</f>
        <v/>
      </c>
      <c r="F799" s="68" t="str">
        <f t="shared" si="24"/>
        <v/>
      </c>
      <c r="G799" s="69" t="str">
        <f t="shared" si="25"/>
        <v/>
      </c>
    </row>
    <row r="800" spans="1:7" x14ac:dyDescent="0.25">
      <c r="A800" s="64"/>
      <c r="B800" s="65"/>
      <c r="C800" s="65"/>
      <c r="D800" s="66"/>
      <c r="E800" s="67" t="str">
        <f>IF(C800="","",IFERROR(IF(INDEX(Impostazioni!$B$9:$B$48,MATCH(C800,Impostazioni!$A$9:$A$48,0))="","Tipo?",INDEX(Impostazioni!$B$9:$B$48,MATCH(C800,Impostazioni!$A$9:$A$48,0))),"Categoria?"))</f>
        <v/>
      </c>
      <c r="F800" s="68" t="str">
        <f t="shared" si="24"/>
        <v/>
      </c>
      <c r="G800" s="69" t="str">
        <f t="shared" si="25"/>
        <v/>
      </c>
    </row>
    <row r="801" spans="1:7" x14ac:dyDescent="0.25">
      <c r="A801" s="64"/>
      <c r="B801" s="65"/>
      <c r="C801" s="65"/>
      <c r="D801" s="66"/>
      <c r="E801" s="67" t="str">
        <f>IF(C801="","",IFERROR(IF(INDEX(Impostazioni!$B$9:$B$48,MATCH(C801,Impostazioni!$A$9:$A$48,0))="","Tipo?",INDEX(Impostazioni!$B$9:$B$48,MATCH(C801,Impostazioni!$A$9:$A$48,0))),"Categoria?"))</f>
        <v/>
      </c>
      <c r="F801" s="68" t="str">
        <f t="shared" si="24"/>
        <v/>
      </c>
      <c r="G801" s="69" t="str">
        <f t="shared" si="25"/>
        <v/>
      </c>
    </row>
    <row r="802" spans="1:7" x14ac:dyDescent="0.25">
      <c r="A802" s="64"/>
      <c r="B802" s="65"/>
      <c r="C802" s="65"/>
      <c r="D802" s="66"/>
      <c r="E802" s="67" t="str">
        <f>IF(C802="","",IFERROR(IF(INDEX(Impostazioni!$B$9:$B$48,MATCH(C802,Impostazioni!$A$9:$A$48,0))="","Tipo?",INDEX(Impostazioni!$B$9:$B$48,MATCH(C802,Impostazioni!$A$9:$A$48,0))),"Categoria?"))</f>
        <v/>
      </c>
      <c r="F802" s="68" t="str">
        <f t="shared" si="24"/>
        <v/>
      </c>
      <c r="G802" s="69" t="str">
        <f t="shared" si="25"/>
        <v/>
      </c>
    </row>
    <row r="803" spans="1:7" x14ac:dyDescent="0.25">
      <c r="A803" s="64"/>
      <c r="B803" s="65"/>
      <c r="C803" s="65"/>
      <c r="D803" s="66"/>
      <c r="E803" s="67" t="str">
        <f>IF(C803="","",IFERROR(IF(INDEX(Impostazioni!$B$9:$B$48,MATCH(C803,Impostazioni!$A$9:$A$48,0))="","Tipo?",INDEX(Impostazioni!$B$9:$B$48,MATCH(C803,Impostazioni!$A$9:$A$48,0))),"Categoria?"))</f>
        <v/>
      </c>
      <c r="F803" s="68" t="str">
        <f t="shared" si="24"/>
        <v/>
      </c>
      <c r="G803" s="69" t="str">
        <f t="shared" si="25"/>
        <v/>
      </c>
    </row>
    <row r="804" spans="1:7" x14ac:dyDescent="0.25">
      <c r="A804" s="64"/>
      <c r="B804" s="65"/>
      <c r="C804" s="65"/>
      <c r="D804" s="66"/>
      <c r="E804" s="67" t="str">
        <f>IF(C804="","",IFERROR(IF(INDEX(Impostazioni!$B$9:$B$48,MATCH(C804,Impostazioni!$A$9:$A$48,0))="","Tipo?",INDEX(Impostazioni!$B$9:$B$48,MATCH(C804,Impostazioni!$A$9:$A$48,0))),"Categoria?"))</f>
        <v/>
      </c>
      <c r="F804" s="68" t="str">
        <f t="shared" si="24"/>
        <v/>
      </c>
      <c r="G804" s="69" t="str">
        <f t="shared" si="25"/>
        <v/>
      </c>
    </row>
    <row r="805" spans="1:7" x14ac:dyDescent="0.25">
      <c r="A805" s="64"/>
      <c r="B805" s="65"/>
      <c r="C805" s="65"/>
      <c r="D805" s="66"/>
      <c r="E805" s="67" t="str">
        <f>IF(C805="","",IFERROR(IF(INDEX(Impostazioni!$B$9:$B$48,MATCH(C805,Impostazioni!$A$9:$A$48,0))="","Tipo?",INDEX(Impostazioni!$B$9:$B$48,MATCH(C805,Impostazioni!$A$9:$A$48,0))),"Categoria?"))</f>
        <v/>
      </c>
      <c r="F805" s="68" t="str">
        <f t="shared" si="24"/>
        <v/>
      </c>
      <c r="G805" s="69" t="str">
        <f t="shared" si="25"/>
        <v/>
      </c>
    </row>
    <row r="806" spans="1:7" x14ac:dyDescent="0.25">
      <c r="A806" s="64"/>
      <c r="B806" s="65"/>
      <c r="C806" s="65"/>
      <c r="D806" s="66"/>
      <c r="E806" s="67" t="str">
        <f>IF(C806="","",IFERROR(IF(INDEX(Impostazioni!$B$9:$B$48,MATCH(C806,Impostazioni!$A$9:$A$48,0))="","Tipo?",INDEX(Impostazioni!$B$9:$B$48,MATCH(C806,Impostazioni!$A$9:$A$48,0))),"Categoria?"))</f>
        <v/>
      </c>
      <c r="F806" s="68" t="str">
        <f t="shared" si="24"/>
        <v/>
      </c>
      <c r="G806" s="69" t="str">
        <f t="shared" si="25"/>
        <v/>
      </c>
    </row>
    <row r="807" spans="1:7" x14ac:dyDescent="0.25">
      <c r="A807" s="64"/>
      <c r="B807" s="65"/>
      <c r="C807" s="65"/>
      <c r="D807" s="66"/>
      <c r="E807" s="67" t="str">
        <f>IF(C807="","",IFERROR(IF(INDEX(Impostazioni!$B$9:$B$48,MATCH(C807,Impostazioni!$A$9:$A$48,0))="","Tipo?",INDEX(Impostazioni!$B$9:$B$48,MATCH(C807,Impostazioni!$A$9:$A$48,0))),"Categoria?"))</f>
        <v/>
      </c>
      <c r="F807" s="68" t="str">
        <f t="shared" si="24"/>
        <v/>
      </c>
      <c r="G807" s="69" t="str">
        <f t="shared" si="25"/>
        <v/>
      </c>
    </row>
    <row r="808" spans="1:7" x14ac:dyDescent="0.25">
      <c r="A808" s="64"/>
      <c r="B808" s="65"/>
      <c r="C808" s="65"/>
      <c r="D808" s="66"/>
      <c r="E808" s="67" t="str">
        <f>IF(C808="","",IFERROR(IF(INDEX(Impostazioni!$B$9:$B$48,MATCH(C808,Impostazioni!$A$9:$A$48,0))="","Tipo?",INDEX(Impostazioni!$B$9:$B$48,MATCH(C808,Impostazioni!$A$9:$A$48,0))),"Categoria?"))</f>
        <v/>
      </c>
      <c r="F808" s="68" t="str">
        <f t="shared" si="24"/>
        <v/>
      </c>
      <c r="G808" s="69" t="str">
        <f t="shared" si="25"/>
        <v/>
      </c>
    </row>
    <row r="809" spans="1:7" x14ac:dyDescent="0.25">
      <c r="A809" s="64"/>
      <c r="B809" s="65"/>
      <c r="C809" s="65"/>
      <c r="D809" s="66"/>
      <c r="E809" s="67" t="str">
        <f>IF(C809="","",IFERROR(IF(INDEX(Impostazioni!$B$9:$B$48,MATCH(C809,Impostazioni!$A$9:$A$48,0))="","Tipo?",INDEX(Impostazioni!$B$9:$B$48,MATCH(C809,Impostazioni!$A$9:$A$48,0))),"Categoria?"))</f>
        <v/>
      </c>
      <c r="F809" s="68" t="str">
        <f t="shared" si="24"/>
        <v/>
      </c>
      <c r="G809" s="69" t="str">
        <f t="shared" si="25"/>
        <v/>
      </c>
    </row>
    <row r="810" spans="1:7" x14ac:dyDescent="0.25">
      <c r="A810" s="64"/>
      <c r="B810" s="65"/>
      <c r="C810" s="65"/>
      <c r="D810" s="66"/>
      <c r="E810" s="67" t="str">
        <f>IF(C810="","",IFERROR(IF(INDEX(Impostazioni!$B$9:$B$48,MATCH(C810,Impostazioni!$A$9:$A$48,0))="","Tipo?",INDEX(Impostazioni!$B$9:$B$48,MATCH(C810,Impostazioni!$A$9:$A$48,0))),"Categoria?"))</f>
        <v/>
      </c>
      <c r="F810" s="68" t="str">
        <f t="shared" si="24"/>
        <v/>
      </c>
      <c r="G810" s="69" t="str">
        <f t="shared" si="25"/>
        <v/>
      </c>
    </row>
    <row r="811" spans="1:7" x14ac:dyDescent="0.25">
      <c r="A811" s="64"/>
      <c r="B811" s="65"/>
      <c r="C811" s="65"/>
      <c r="D811" s="66"/>
      <c r="E811" s="67" t="str">
        <f>IF(C811="","",IFERROR(IF(INDEX(Impostazioni!$B$9:$B$48,MATCH(C811,Impostazioni!$A$9:$A$48,0))="","Tipo?",INDEX(Impostazioni!$B$9:$B$48,MATCH(C811,Impostazioni!$A$9:$A$48,0))),"Categoria?"))</f>
        <v/>
      </c>
      <c r="F811" s="68" t="str">
        <f t="shared" si="24"/>
        <v/>
      </c>
      <c r="G811" s="69" t="str">
        <f t="shared" si="25"/>
        <v/>
      </c>
    </row>
    <row r="812" spans="1:7" x14ac:dyDescent="0.25">
      <c r="A812" s="64"/>
      <c r="B812" s="65"/>
      <c r="C812" s="65"/>
      <c r="D812" s="66"/>
      <c r="E812" s="67" t="str">
        <f>IF(C812="","",IFERROR(IF(INDEX(Impostazioni!$B$9:$B$48,MATCH(C812,Impostazioni!$A$9:$A$48,0))="","Tipo?",INDEX(Impostazioni!$B$9:$B$48,MATCH(C812,Impostazioni!$A$9:$A$48,0))),"Categoria?"))</f>
        <v/>
      </c>
      <c r="F812" s="68" t="str">
        <f t="shared" si="24"/>
        <v/>
      </c>
      <c r="G812" s="69" t="str">
        <f t="shared" si="25"/>
        <v/>
      </c>
    </row>
    <row r="813" spans="1:7" x14ac:dyDescent="0.25">
      <c r="A813" s="64"/>
      <c r="B813" s="65"/>
      <c r="C813" s="65"/>
      <c r="D813" s="66"/>
      <c r="E813" s="67" t="str">
        <f>IF(C813="","",IFERROR(IF(INDEX(Impostazioni!$B$9:$B$48,MATCH(C813,Impostazioni!$A$9:$A$48,0))="","Tipo?",INDEX(Impostazioni!$B$9:$B$48,MATCH(C813,Impostazioni!$A$9:$A$48,0))),"Categoria?"))</f>
        <v/>
      </c>
      <c r="F813" s="68" t="str">
        <f t="shared" si="24"/>
        <v/>
      </c>
      <c r="G813" s="69" t="str">
        <f t="shared" si="25"/>
        <v/>
      </c>
    </row>
    <row r="814" spans="1:7" x14ac:dyDescent="0.25">
      <c r="A814" s="64"/>
      <c r="B814" s="65"/>
      <c r="C814" s="65"/>
      <c r="D814" s="66"/>
      <c r="E814" s="67" t="str">
        <f>IF(C814="","",IFERROR(IF(INDEX(Impostazioni!$B$9:$B$48,MATCH(C814,Impostazioni!$A$9:$A$48,0))="","Tipo?",INDEX(Impostazioni!$B$9:$B$48,MATCH(C814,Impostazioni!$A$9:$A$48,0))),"Categoria?"))</f>
        <v/>
      </c>
      <c r="F814" s="68" t="str">
        <f t="shared" si="24"/>
        <v/>
      </c>
      <c r="G814" s="69" t="str">
        <f t="shared" si="25"/>
        <v/>
      </c>
    </row>
    <row r="815" spans="1:7" x14ac:dyDescent="0.25">
      <c r="A815" s="64"/>
      <c r="B815" s="65"/>
      <c r="C815" s="65"/>
      <c r="D815" s="66"/>
      <c r="E815" s="67" t="str">
        <f>IF(C815="","",IFERROR(IF(INDEX(Impostazioni!$B$9:$B$48,MATCH(C815,Impostazioni!$A$9:$A$48,0))="","Tipo?",INDEX(Impostazioni!$B$9:$B$48,MATCH(C815,Impostazioni!$A$9:$A$48,0))),"Categoria?"))</f>
        <v/>
      </c>
      <c r="F815" s="68" t="str">
        <f t="shared" si="24"/>
        <v/>
      </c>
      <c r="G815" s="69" t="str">
        <f t="shared" si="25"/>
        <v/>
      </c>
    </row>
    <row r="816" spans="1:7" x14ac:dyDescent="0.25">
      <c r="A816" s="64"/>
      <c r="B816" s="65"/>
      <c r="C816" s="65"/>
      <c r="D816" s="66"/>
      <c r="E816" s="67" t="str">
        <f>IF(C816="","",IFERROR(IF(INDEX(Impostazioni!$B$9:$B$48,MATCH(C816,Impostazioni!$A$9:$A$48,0))="","Tipo?",INDEX(Impostazioni!$B$9:$B$48,MATCH(C816,Impostazioni!$A$9:$A$48,0))),"Categoria?"))</f>
        <v/>
      </c>
      <c r="F816" s="68" t="str">
        <f t="shared" si="24"/>
        <v/>
      </c>
      <c r="G816" s="69" t="str">
        <f t="shared" si="25"/>
        <v/>
      </c>
    </row>
    <row r="817" spans="1:7" x14ac:dyDescent="0.25">
      <c r="A817" s="64"/>
      <c r="B817" s="65"/>
      <c r="C817" s="65"/>
      <c r="D817" s="66"/>
      <c r="E817" s="67" t="str">
        <f>IF(C817="","",IFERROR(IF(INDEX(Impostazioni!$B$9:$B$48,MATCH(C817,Impostazioni!$A$9:$A$48,0))="","Tipo?",INDEX(Impostazioni!$B$9:$B$48,MATCH(C817,Impostazioni!$A$9:$A$48,0))),"Categoria?"))</f>
        <v/>
      </c>
      <c r="F817" s="68" t="str">
        <f t="shared" si="24"/>
        <v/>
      </c>
      <c r="G817" s="69" t="str">
        <f t="shared" si="25"/>
        <v/>
      </c>
    </row>
    <row r="818" spans="1:7" x14ac:dyDescent="0.25">
      <c r="A818" s="64"/>
      <c r="B818" s="65"/>
      <c r="C818" s="65"/>
      <c r="D818" s="66"/>
      <c r="E818" s="67" t="str">
        <f>IF(C818="","",IFERROR(IF(INDEX(Impostazioni!$B$9:$B$48,MATCH(C818,Impostazioni!$A$9:$A$48,0))="","Tipo?",INDEX(Impostazioni!$B$9:$B$48,MATCH(C818,Impostazioni!$A$9:$A$48,0))),"Categoria?"))</f>
        <v/>
      </c>
      <c r="F818" s="68" t="str">
        <f t="shared" si="24"/>
        <v/>
      </c>
      <c r="G818" s="69" t="str">
        <f t="shared" si="25"/>
        <v/>
      </c>
    </row>
    <row r="819" spans="1:7" x14ac:dyDescent="0.25">
      <c r="A819" s="64"/>
      <c r="B819" s="65"/>
      <c r="C819" s="65"/>
      <c r="D819" s="66"/>
      <c r="E819" s="67" t="str">
        <f>IF(C819="","",IFERROR(IF(INDEX(Impostazioni!$B$9:$B$48,MATCH(C819,Impostazioni!$A$9:$A$48,0))="","Tipo?",INDEX(Impostazioni!$B$9:$B$48,MATCH(C819,Impostazioni!$A$9:$A$48,0))),"Categoria?"))</f>
        <v/>
      </c>
      <c r="F819" s="68" t="str">
        <f t="shared" si="24"/>
        <v/>
      </c>
      <c r="G819" s="69" t="str">
        <f t="shared" si="25"/>
        <v/>
      </c>
    </row>
    <row r="820" spans="1:7" x14ac:dyDescent="0.25">
      <c r="A820" s="64"/>
      <c r="B820" s="65"/>
      <c r="C820" s="65"/>
      <c r="D820" s="66"/>
      <c r="E820" s="67" t="str">
        <f>IF(C820="","",IFERROR(IF(INDEX(Impostazioni!$B$9:$B$48,MATCH(C820,Impostazioni!$A$9:$A$48,0))="","Tipo?",INDEX(Impostazioni!$B$9:$B$48,MATCH(C820,Impostazioni!$A$9:$A$48,0))),"Categoria?"))</f>
        <v/>
      </c>
      <c r="F820" s="68" t="str">
        <f t="shared" si="24"/>
        <v/>
      </c>
      <c r="G820" s="69" t="str">
        <f t="shared" si="25"/>
        <v/>
      </c>
    </row>
    <row r="821" spans="1:7" x14ac:dyDescent="0.25">
      <c r="A821" s="64"/>
      <c r="B821" s="65"/>
      <c r="C821" s="65"/>
      <c r="D821" s="66"/>
      <c r="E821" s="67" t="str">
        <f>IF(C821="","",IFERROR(IF(INDEX(Impostazioni!$B$9:$B$48,MATCH(C821,Impostazioni!$A$9:$A$48,0))="","Tipo?",INDEX(Impostazioni!$B$9:$B$48,MATCH(C821,Impostazioni!$A$9:$A$48,0))),"Categoria?"))</f>
        <v/>
      </c>
      <c r="F821" s="68" t="str">
        <f t="shared" si="24"/>
        <v/>
      </c>
      <c r="G821" s="69" t="str">
        <f t="shared" si="25"/>
        <v/>
      </c>
    </row>
    <row r="822" spans="1:7" x14ac:dyDescent="0.25">
      <c r="A822" s="64"/>
      <c r="B822" s="65"/>
      <c r="C822" s="65"/>
      <c r="D822" s="66"/>
      <c r="E822" s="67" t="str">
        <f>IF(C822="","",IFERROR(IF(INDEX(Impostazioni!$B$9:$B$48,MATCH(C822,Impostazioni!$A$9:$A$48,0))="","Tipo?",INDEX(Impostazioni!$B$9:$B$48,MATCH(C822,Impostazioni!$A$9:$A$48,0))),"Categoria?"))</f>
        <v/>
      </c>
      <c r="F822" s="68" t="str">
        <f t="shared" si="24"/>
        <v/>
      </c>
      <c r="G822" s="69" t="str">
        <f t="shared" si="25"/>
        <v/>
      </c>
    </row>
    <row r="823" spans="1:7" x14ac:dyDescent="0.25">
      <c r="A823" s="64"/>
      <c r="B823" s="65"/>
      <c r="C823" s="65"/>
      <c r="D823" s="66"/>
      <c r="E823" s="67" t="str">
        <f>IF(C823="","",IFERROR(IF(INDEX(Impostazioni!$B$9:$B$48,MATCH(C823,Impostazioni!$A$9:$A$48,0))="","Tipo?",INDEX(Impostazioni!$B$9:$B$48,MATCH(C823,Impostazioni!$A$9:$A$48,0))),"Categoria?"))</f>
        <v/>
      </c>
      <c r="F823" s="68" t="str">
        <f t="shared" si="24"/>
        <v/>
      </c>
      <c r="G823" s="69" t="str">
        <f t="shared" si="25"/>
        <v/>
      </c>
    </row>
    <row r="824" spans="1:7" x14ac:dyDescent="0.25">
      <c r="A824" s="64"/>
      <c r="B824" s="65"/>
      <c r="C824" s="65"/>
      <c r="D824" s="66"/>
      <c r="E824" s="67" t="str">
        <f>IF(C824="","",IFERROR(IF(INDEX(Impostazioni!$B$9:$B$48,MATCH(C824,Impostazioni!$A$9:$A$48,0))="","Tipo?",INDEX(Impostazioni!$B$9:$B$48,MATCH(C824,Impostazioni!$A$9:$A$48,0))),"Categoria?"))</f>
        <v/>
      </c>
      <c r="F824" s="68" t="str">
        <f t="shared" si="24"/>
        <v/>
      </c>
      <c r="G824" s="69" t="str">
        <f t="shared" si="25"/>
        <v/>
      </c>
    </row>
    <row r="825" spans="1:7" x14ac:dyDescent="0.25">
      <c r="A825" s="64"/>
      <c r="B825" s="65"/>
      <c r="C825" s="65"/>
      <c r="D825" s="66"/>
      <c r="E825" s="67" t="str">
        <f>IF(C825="","",IFERROR(IF(INDEX(Impostazioni!$B$9:$B$48,MATCH(C825,Impostazioni!$A$9:$A$48,0))="","Tipo?",INDEX(Impostazioni!$B$9:$B$48,MATCH(C825,Impostazioni!$A$9:$A$48,0))),"Categoria?"))</f>
        <v/>
      </c>
      <c r="F825" s="68" t="str">
        <f t="shared" si="24"/>
        <v/>
      </c>
      <c r="G825" s="69" t="str">
        <f t="shared" si="25"/>
        <v/>
      </c>
    </row>
    <row r="826" spans="1:7" x14ac:dyDescent="0.25">
      <c r="A826" s="64"/>
      <c r="B826" s="65"/>
      <c r="C826" s="65"/>
      <c r="D826" s="66"/>
      <c r="E826" s="67" t="str">
        <f>IF(C826="","",IFERROR(IF(INDEX(Impostazioni!$B$9:$B$48,MATCH(C826,Impostazioni!$A$9:$A$48,0))="","Tipo?",INDEX(Impostazioni!$B$9:$B$48,MATCH(C826,Impostazioni!$A$9:$A$48,0))),"Categoria?"))</f>
        <v/>
      </c>
      <c r="F826" s="68" t="str">
        <f t="shared" si="24"/>
        <v/>
      </c>
      <c r="G826" s="69" t="str">
        <f t="shared" si="25"/>
        <v/>
      </c>
    </row>
    <row r="827" spans="1:7" x14ac:dyDescent="0.25">
      <c r="A827" s="64"/>
      <c r="B827" s="65"/>
      <c r="C827" s="65"/>
      <c r="D827" s="66"/>
      <c r="E827" s="67" t="str">
        <f>IF(C827="","",IFERROR(IF(INDEX(Impostazioni!$B$9:$B$48,MATCH(C827,Impostazioni!$A$9:$A$48,0))="","Tipo?",INDEX(Impostazioni!$B$9:$B$48,MATCH(C827,Impostazioni!$A$9:$A$48,0))),"Categoria?"))</f>
        <v/>
      </c>
      <c r="F827" s="68" t="str">
        <f t="shared" si="24"/>
        <v/>
      </c>
      <c r="G827" s="69" t="str">
        <f t="shared" si="25"/>
        <v/>
      </c>
    </row>
    <row r="828" spans="1:7" x14ac:dyDescent="0.25">
      <c r="A828" s="64"/>
      <c r="B828" s="65"/>
      <c r="C828" s="65"/>
      <c r="D828" s="66"/>
      <c r="E828" s="67" t="str">
        <f>IF(C828="","",IFERROR(IF(INDEX(Impostazioni!$B$9:$B$48,MATCH(C828,Impostazioni!$A$9:$A$48,0))="","Tipo?",INDEX(Impostazioni!$B$9:$B$48,MATCH(C828,Impostazioni!$A$9:$A$48,0))),"Categoria?"))</f>
        <v/>
      </c>
      <c r="F828" s="68" t="str">
        <f t="shared" si="24"/>
        <v/>
      </c>
      <c r="G828" s="69" t="str">
        <f t="shared" si="25"/>
        <v/>
      </c>
    </row>
    <row r="829" spans="1:7" x14ac:dyDescent="0.25">
      <c r="A829" s="64"/>
      <c r="B829" s="65"/>
      <c r="C829" s="65"/>
      <c r="D829" s="66"/>
      <c r="E829" s="67" t="str">
        <f>IF(C829="","",IFERROR(IF(INDEX(Impostazioni!$B$9:$B$48,MATCH(C829,Impostazioni!$A$9:$A$48,0))="","Tipo?",INDEX(Impostazioni!$B$9:$B$48,MATCH(C829,Impostazioni!$A$9:$A$48,0))),"Categoria?"))</f>
        <v/>
      </c>
      <c r="F829" s="68" t="str">
        <f t="shared" si="24"/>
        <v/>
      </c>
      <c r="G829" s="69" t="str">
        <f t="shared" si="25"/>
        <v/>
      </c>
    </row>
    <row r="830" spans="1:7" x14ac:dyDescent="0.25">
      <c r="A830" s="64"/>
      <c r="B830" s="65"/>
      <c r="C830" s="65"/>
      <c r="D830" s="66"/>
      <c r="E830" s="67" t="str">
        <f>IF(C830="","",IFERROR(IF(INDEX(Impostazioni!$B$9:$B$48,MATCH(C830,Impostazioni!$A$9:$A$48,0))="","Tipo?",INDEX(Impostazioni!$B$9:$B$48,MATCH(C830,Impostazioni!$A$9:$A$48,0))),"Categoria?"))</f>
        <v/>
      </c>
      <c r="F830" s="68" t="str">
        <f t="shared" si="24"/>
        <v/>
      </c>
      <c r="G830" s="69" t="str">
        <f t="shared" si="25"/>
        <v/>
      </c>
    </row>
    <row r="831" spans="1:7" x14ac:dyDescent="0.25">
      <c r="A831" s="64"/>
      <c r="B831" s="65"/>
      <c r="C831" s="65"/>
      <c r="D831" s="66"/>
      <c r="E831" s="67" t="str">
        <f>IF(C831="","",IFERROR(IF(INDEX(Impostazioni!$B$9:$B$48,MATCH(C831,Impostazioni!$A$9:$A$48,0))="","Tipo?",INDEX(Impostazioni!$B$9:$B$48,MATCH(C831,Impostazioni!$A$9:$A$48,0))),"Categoria?"))</f>
        <v/>
      </c>
      <c r="F831" s="68" t="str">
        <f t="shared" si="24"/>
        <v/>
      </c>
      <c r="G831" s="69" t="str">
        <f t="shared" si="25"/>
        <v/>
      </c>
    </row>
    <row r="832" spans="1:7" x14ac:dyDescent="0.25">
      <c r="A832" s="64"/>
      <c r="B832" s="65"/>
      <c r="C832" s="65"/>
      <c r="D832" s="66"/>
      <c r="E832" s="67" t="str">
        <f>IF(C832="","",IFERROR(IF(INDEX(Impostazioni!$B$9:$B$48,MATCH(C832,Impostazioni!$A$9:$A$48,0))="","Tipo?",INDEX(Impostazioni!$B$9:$B$48,MATCH(C832,Impostazioni!$A$9:$A$48,0))),"Categoria?"))</f>
        <v/>
      </c>
      <c r="F832" s="68" t="str">
        <f t="shared" si="24"/>
        <v/>
      </c>
      <c r="G832" s="69" t="str">
        <f t="shared" si="25"/>
        <v/>
      </c>
    </row>
    <row r="833" spans="1:7" x14ac:dyDescent="0.25">
      <c r="A833" s="64"/>
      <c r="B833" s="65"/>
      <c r="C833" s="65"/>
      <c r="D833" s="66"/>
      <c r="E833" s="67" t="str">
        <f>IF(C833="","",IFERROR(IF(INDEX(Impostazioni!$B$9:$B$48,MATCH(C833,Impostazioni!$A$9:$A$48,0))="","Tipo?",INDEX(Impostazioni!$B$9:$B$48,MATCH(C833,Impostazioni!$A$9:$A$48,0))),"Categoria?"))</f>
        <v/>
      </c>
      <c r="F833" s="68" t="str">
        <f t="shared" si="24"/>
        <v/>
      </c>
      <c r="G833" s="69" t="str">
        <f t="shared" si="25"/>
        <v/>
      </c>
    </row>
    <row r="834" spans="1:7" x14ac:dyDescent="0.25">
      <c r="A834" s="64"/>
      <c r="B834" s="65"/>
      <c r="C834" s="65"/>
      <c r="D834" s="66"/>
      <c r="E834" s="67" t="str">
        <f>IF(C834="","",IFERROR(IF(INDEX(Impostazioni!$B$9:$B$48,MATCH(C834,Impostazioni!$A$9:$A$48,0))="","Tipo?",INDEX(Impostazioni!$B$9:$B$48,MATCH(C834,Impostazioni!$A$9:$A$48,0))),"Categoria?"))</f>
        <v/>
      </c>
      <c r="F834" s="68" t="str">
        <f t="shared" si="24"/>
        <v/>
      </c>
      <c r="G834" s="69" t="str">
        <f t="shared" si="25"/>
        <v/>
      </c>
    </row>
    <row r="835" spans="1:7" x14ac:dyDescent="0.25">
      <c r="A835" s="64"/>
      <c r="B835" s="65"/>
      <c r="C835" s="65"/>
      <c r="D835" s="66"/>
      <c r="E835" s="67" t="str">
        <f>IF(C835="","",IFERROR(IF(INDEX(Impostazioni!$B$9:$B$48,MATCH(C835,Impostazioni!$A$9:$A$48,0))="","Tipo?",INDEX(Impostazioni!$B$9:$B$48,MATCH(C835,Impostazioni!$A$9:$A$48,0))),"Categoria?"))</f>
        <v/>
      </c>
      <c r="F835" s="68" t="str">
        <f t="shared" si="24"/>
        <v/>
      </c>
      <c r="G835" s="69" t="str">
        <f t="shared" si="25"/>
        <v/>
      </c>
    </row>
    <row r="836" spans="1:7" x14ac:dyDescent="0.25">
      <c r="A836" s="64"/>
      <c r="B836" s="65"/>
      <c r="C836" s="65"/>
      <c r="D836" s="66"/>
      <c r="E836" s="67" t="str">
        <f>IF(C836="","",IFERROR(IF(INDEX(Impostazioni!$B$9:$B$48,MATCH(C836,Impostazioni!$A$9:$A$48,0))="","Tipo?",INDEX(Impostazioni!$B$9:$B$48,MATCH(C836,Impostazioni!$A$9:$A$48,0))),"Categoria?"))</f>
        <v/>
      </c>
      <c r="F836" s="68" t="str">
        <f t="shared" si="24"/>
        <v/>
      </c>
      <c r="G836" s="69" t="str">
        <f t="shared" si="25"/>
        <v/>
      </c>
    </row>
    <row r="837" spans="1:7" x14ac:dyDescent="0.25">
      <c r="A837" s="64"/>
      <c r="B837" s="65"/>
      <c r="C837" s="65"/>
      <c r="D837" s="66"/>
      <c r="E837" s="67" t="str">
        <f>IF(C837="","",IFERROR(IF(INDEX(Impostazioni!$B$9:$B$48,MATCH(C837,Impostazioni!$A$9:$A$48,0))="","Tipo?",INDEX(Impostazioni!$B$9:$B$48,MATCH(C837,Impostazioni!$A$9:$A$48,0))),"Categoria?"))</f>
        <v/>
      </c>
      <c r="F837" s="68" t="str">
        <f t="shared" ref="F837:F900" si="26">IF(A837="","",IFERROR(MONTH(A837),"Data?"))</f>
        <v/>
      </c>
      <c r="G837" s="69" t="str">
        <f t="shared" ref="G837:G900" si="27">IF(A837="","",IFERROR(YEAR(A837),"Data?"))</f>
        <v/>
      </c>
    </row>
    <row r="838" spans="1:7" x14ac:dyDescent="0.25">
      <c r="A838" s="64"/>
      <c r="B838" s="65"/>
      <c r="C838" s="65"/>
      <c r="D838" s="66"/>
      <c r="E838" s="67" t="str">
        <f>IF(C838="","",IFERROR(IF(INDEX(Impostazioni!$B$9:$B$48,MATCH(C838,Impostazioni!$A$9:$A$48,0))="","Tipo?",INDEX(Impostazioni!$B$9:$B$48,MATCH(C838,Impostazioni!$A$9:$A$48,0))),"Categoria?"))</f>
        <v/>
      </c>
      <c r="F838" s="68" t="str">
        <f t="shared" si="26"/>
        <v/>
      </c>
      <c r="G838" s="69" t="str">
        <f t="shared" si="27"/>
        <v/>
      </c>
    </row>
    <row r="839" spans="1:7" x14ac:dyDescent="0.25">
      <c r="A839" s="64"/>
      <c r="B839" s="65"/>
      <c r="C839" s="65"/>
      <c r="D839" s="66"/>
      <c r="E839" s="67" t="str">
        <f>IF(C839="","",IFERROR(IF(INDEX(Impostazioni!$B$9:$B$48,MATCH(C839,Impostazioni!$A$9:$A$48,0))="","Tipo?",INDEX(Impostazioni!$B$9:$B$48,MATCH(C839,Impostazioni!$A$9:$A$48,0))),"Categoria?"))</f>
        <v/>
      </c>
      <c r="F839" s="68" t="str">
        <f t="shared" si="26"/>
        <v/>
      </c>
      <c r="G839" s="69" t="str">
        <f t="shared" si="27"/>
        <v/>
      </c>
    </row>
    <row r="840" spans="1:7" x14ac:dyDescent="0.25">
      <c r="A840" s="64"/>
      <c r="B840" s="65"/>
      <c r="C840" s="65"/>
      <c r="D840" s="66"/>
      <c r="E840" s="67" t="str">
        <f>IF(C840="","",IFERROR(IF(INDEX(Impostazioni!$B$9:$B$48,MATCH(C840,Impostazioni!$A$9:$A$48,0))="","Tipo?",INDEX(Impostazioni!$B$9:$B$48,MATCH(C840,Impostazioni!$A$9:$A$48,0))),"Categoria?"))</f>
        <v/>
      </c>
      <c r="F840" s="68" t="str">
        <f t="shared" si="26"/>
        <v/>
      </c>
      <c r="G840" s="69" t="str">
        <f t="shared" si="27"/>
        <v/>
      </c>
    </row>
    <row r="841" spans="1:7" x14ac:dyDescent="0.25">
      <c r="A841" s="64"/>
      <c r="B841" s="65"/>
      <c r="C841" s="65"/>
      <c r="D841" s="66"/>
      <c r="E841" s="67" t="str">
        <f>IF(C841="","",IFERROR(IF(INDEX(Impostazioni!$B$9:$B$48,MATCH(C841,Impostazioni!$A$9:$A$48,0))="","Tipo?",INDEX(Impostazioni!$B$9:$B$48,MATCH(C841,Impostazioni!$A$9:$A$48,0))),"Categoria?"))</f>
        <v/>
      </c>
      <c r="F841" s="68" t="str">
        <f t="shared" si="26"/>
        <v/>
      </c>
      <c r="G841" s="69" t="str">
        <f t="shared" si="27"/>
        <v/>
      </c>
    </row>
    <row r="842" spans="1:7" x14ac:dyDescent="0.25">
      <c r="A842" s="64"/>
      <c r="B842" s="65"/>
      <c r="C842" s="65"/>
      <c r="D842" s="66"/>
      <c r="E842" s="67" t="str">
        <f>IF(C842="","",IFERROR(IF(INDEX(Impostazioni!$B$9:$B$48,MATCH(C842,Impostazioni!$A$9:$A$48,0))="","Tipo?",INDEX(Impostazioni!$B$9:$B$48,MATCH(C842,Impostazioni!$A$9:$A$48,0))),"Categoria?"))</f>
        <v/>
      </c>
      <c r="F842" s="68" t="str">
        <f t="shared" si="26"/>
        <v/>
      </c>
      <c r="G842" s="69" t="str">
        <f t="shared" si="27"/>
        <v/>
      </c>
    </row>
    <row r="843" spans="1:7" x14ac:dyDescent="0.25">
      <c r="A843" s="64"/>
      <c r="B843" s="65"/>
      <c r="C843" s="65"/>
      <c r="D843" s="66"/>
      <c r="E843" s="67" t="str">
        <f>IF(C843="","",IFERROR(IF(INDEX(Impostazioni!$B$9:$B$48,MATCH(C843,Impostazioni!$A$9:$A$48,0))="","Tipo?",INDEX(Impostazioni!$B$9:$B$48,MATCH(C843,Impostazioni!$A$9:$A$48,0))),"Categoria?"))</f>
        <v/>
      </c>
      <c r="F843" s="68" t="str">
        <f t="shared" si="26"/>
        <v/>
      </c>
      <c r="G843" s="69" t="str">
        <f t="shared" si="27"/>
        <v/>
      </c>
    </row>
    <row r="844" spans="1:7" x14ac:dyDescent="0.25">
      <c r="A844" s="64"/>
      <c r="B844" s="65"/>
      <c r="C844" s="65"/>
      <c r="D844" s="66"/>
      <c r="E844" s="67" t="str">
        <f>IF(C844="","",IFERROR(IF(INDEX(Impostazioni!$B$9:$B$48,MATCH(C844,Impostazioni!$A$9:$A$48,0))="","Tipo?",INDEX(Impostazioni!$B$9:$B$48,MATCH(C844,Impostazioni!$A$9:$A$48,0))),"Categoria?"))</f>
        <v/>
      </c>
      <c r="F844" s="68" t="str">
        <f t="shared" si="26"/>
        <v/>
      </c>
      <c r="G844" s="69" t="str">
        <f t="shared" si="27"/>
        <v/>
      </c>
    </row>
    <row r="845" spans="1:7" x14ac:dyDescent="0.25">
      <c r="A845" s="64"/>
      <c r="B845" s="65"/>
      <c r="C845" s="65"/>
      <c r="D845" s="66"/>
      <c r="E845" s="67" t="str">
        <f>IF(C845="","",IFERROR(IF(INDEX(Impostazioni!$B$9:$B$48,MATCH(C845,Impostazioni!$A$9:$A$48,0))="","Tipo?",INDEX(Impostazioni!$B$9:$B$48,MATCH(C845,Impostazioni!$A$9:$A$48,0))),"Categoria?"))</f>
        <v/>
      </c>
      <c r="F845" s="68" t="str">
        <f t="shared" si="26"/>
        <v/>
      </c>
      <c r="G845" s="69" t="str">
        <f t="shared" si="27"/>
        <v/>
      </c>
    </row>
    <row r="846" spans="1:7" x14ac:dyDescent="0.25">
      <c r="A846" s="64"/>
      <c r="B846" s="65"/>
      <c r="C846" s="65"/>
      <c r="D846" s="66"/>
      <c r="E846" s="67" t="str">
        <f>IF(C846="","",IFERROR(IF(INDEX(Impostazioni!$B$9:$B$48,MATCH(C846,Impostazioni!$A$9:$A$48,0))="","Tipo?",INDEX(Impostazioni!$B$9:$B$48,MATCH(C846,Impostazioni!$A$9:$A$48,0))),"Categoria?"))</f>
        <v/>
      </c>
      <c r="F846" s="68" t="str">
        <f t="shared" si="26"/>
        <v/>
      </c>
      <c r="G846" s="69" t="str">
        <f t="shared" si="27"/>
        <v/>
      </c>
    </row>
    <row r="847" spans="1:7" x14ac:dyDescent="0.25">
      <c r="A847" s="64"/>
      <c r="B847" s="65"/>
      <c r="C847" s="65"/>
      <c r="D847" s="66"/>
      <c r="E847" s="67" t="str">
        <f>IF(C847="","",IFERROR(IF(INDEX(Impostazioni!$B$9:$B$48,MATCH(C847,Impostazioni!$A$9:$A$48,0))="","Tipo?",INDEX(Impostazioni!$B$9:$B$48,MATCH(C847,Impostazioni!$A$9:$A$48,0))),"Categoria?"))</f>
        <v/>
      </c>
      <c r="F847" s="68" t="str">
        <f t="shared" si="26"/>
        <v/>
      </c>
      <c r="G847" s="69" t="str">
        <f t="shared" si="27"/>
        <v/>
      </c>
    </row>
    <row r="848" spans="1:7" x14ac:dyDescent="0.25">
      <c r="A848" s="64"/>
      <c r="B848" s="65"/>
      <c r="C848" s="65"/>
      <c r="D848" s="66"/>
      <c r="E848" s="67" t="str">
        <f>IF(C848="","",IFERROR(IF(INDEX(Impostazioni!$B$9:$B$48,MATCH(C848,Impostazioni!$A$9:$A$48,0))="","Tipo?",INDEX(Impostazioni!$B$9:$B$48,MATCH(C848,Impostazioni!$A$9:$A$48,0))),"Categoria?"))</f>
        <v/>
      </c>
      <c r="F848" s="68" t="str">
        <f t="shared" si="26"/>
        <v/>
      </c>
      <c r="G848" s="69" t="str">
        <f t="shared" si="27"/>
        <v/>
      </c>
    </row>
    <row r="849" spans="1:7" x14ac:dyDescent="0.25">
      <c r="A849" s="64"/>
      <c r="B849" s="65"/>
      <c r="C849" s="65"/>
      <c r="D849" s="66"/>
      <c r="E849" s="67" t="str">
        <f>IF(C849="","",IFERROR(IF(INDEX(Impostazioni!$B$9:$B$48,MATCH(C849,Impostazioni!$A$9:$A$48,0))="","Tipo?",INDEX(Impostazioni!$B$9:$B$48,MATCH(C849,Impostazioni!$A$9:$A$48,0))),"Categoria?"))</f>
        <v/>
      </c>
      <c r="F849" s="68" t="str">
        <f t="shared" si="26"/>
        <v/>
      </c>
      <c r="G849" s="69" t="str">
        <f t="shared" si="27"/>
        <v/>
      </c>
    </row>
    <row r="850" spans="1:7" x14ac:dyDescent="0.25">
      <c r="A850" s="64"/>
      <c r="B850" s="65"/>
      <c r="C850" s="65"/>
      <c r="D850" s="66"/>
      <c r="E850" s="67" t="str">
        <f>IF(C850="","",IFERROR(IF(INDEX(Impostazioni!$B$9:$B$48,MATCH(C850,Impostazioni!$A$9:$A$48,0))="","Tipo?",INDEX(Impostazioni!$B$9:$B$48,MATCH(C850,Impostazioni!$A$9:$A$48,0))),"Categoria?"))</f>
        <v/>
      </c>
      <c r="F850" s="68" t="str">
        <f t="shared" si="26"/>
        <v/>
      </c>
      <c r="G850" s="69" t="str">
        <f t="shared" si="27"/>
        <v/>
      </c>
    </row>
    <row r="851" spans="1:7" x14ac:dyDescent="0.25">
      <c r="A851" s="64"/>
      <c r="B851" s="65"/>
      <c r="C851" s="65"/>
      <c r="D851" s="66"/>
      <c r="E851" s="67" t="str">
        <f>IF(C851="","",IFERROR(IF(INDEX(Impostazioni!$B$9:$B$48,MATCH(C851,Impostazioni!$A$9:$A$48,0))="","Tipo?",INDEX(Impostazioni!$B$9:$B$48,MATCH(C851,Impostazioni!$A$9:$A$48,0))),"Categoria?"))</f>
        <v/>
      </c>
      <c r="F851" s="68" t="str">
        <f t="shared" si="26"/>
        <v/>
      </c>
      <c r="G851" s="69" t="str">
        <f t="shared" si="27"/>
        <v/>
      </c>
    </row>
    <row r="852" spans="1:7" x14ac:dyDescent="0.25">
      <c r="A852" s="64"/>
      <c r="B852" s="65"/>
      <c r="C852" s="65"/>
      <c r="D852" s="66"/>
      <c r="E852" s="67" t="str">
        <f>IF(C852="","",IFERROR(IF(INDEX(Impostazioni!$B$9:$B$48,MATCH(C852,Impostazioni!$A$9:$A$48,0))="","Tipo?",INDEX(Impostazioni!$B$9:$B$48,MATCH(C852,Impostazioni!$A$9:$A$48,0))),"Categoria?"))</f>
        <v/>
      </c>
      <c r="F852" s="68" t="str">
        <f t="shared" si="26"/>
        <v/>
      </c>
      <c r="G852" s="69" t="str">
        <f t="shared" si="27"/>
        <v/>
      </c>
    </row>
    <row r="853" spans="1:7" x14ac:dyDescent="0.25">
      <c r="A853" s="64"/>
      <c r="B853" s="65"/>
      <c r="C853" s="65"/>
      <c r="D853" s="66"/>
      <c r="E853" s="67" t="str">
        <f>IF(C853="","",IFERROR(IF(INDEX(Impostazioni!$B$9:$B$48,MATCH(C853,Impostazioni!$A$9:$A$48,0))="","Tipo?",INDEX(Impostazioni!$B$9:$B$48,MATCH(C853,Impostazioni!$A$9:$A$48,0))),"Categoria?"))</f>
        <v/>
      </c>
      <c r="F853" s="68" t="str">
        <f t="shared" si="26"/>
        <v/>
      </c>
      <c r="G853" s="69" t="str">
        <f t="shared" si="27"/>
        <v/>
      </c>
    </row>
    <row r="854" spans="1:7" x14ac:dyDescent="0.25">
      <c r="A854" s="64"/>
      <c r="B854" s="65"/>
      <c r="C854" s="65"/>
      <c r="D854" s="66"/>
      <c r="E854" s="67" t="str">
        <f>IF(C854="","",IFERROR(IF(INDEX(Impostazioni!$B$9:$B$48,MATCH(C854,Impostazioni!$A$9:$A$48,0))="","Tipo?",INDEX(Impostazioni!$B$9:$B$48,MATCH(C854,Impostazioni!$A$9:$A$48,0))),"Categoria?"))</f>
        <v/>
      </c>
      <c r="F854" s="68" t="str">
        <f t="shared" si="26"/>
        <v/>
      </c>
      <c r="G854" s="69" t="str">
        <f t="shared" si="27"/>
        <v/>
      </c>
    </row>
    <row r="855" spans="1:7" x14ac:dyDescent="0.25">
      <c r="A855" s="64"/>
      <c r="B855" s="65"/>
      <c r="C855" s="65"/>
      <c r="D855" s="66"/>
      <c r="E855" s="67" t="str">
        <f>IF(C855="","",IFERROR(IF(INDEX(Impostazioni!$B$9:$B$48,MATCH(C855,Impostazioni!$A$9:$A$48,0))="","Tipo?",INDEX(Impostazioni!$B$9:$B$48,MATCH(C855,Impostazioni!$A$9:$A$48,0))),"Categoria?"))</f>
        <v/>
      </c>
      <c r="F855" s="68" t="str">
        <f t="shared" si="26"/>
        <v/>
      </c>
      <c r="G855" s="69" t="str">
        <f t="shared" si="27"/>
        <v/>
      </c>
    </row>
    <row r="856" spans="1:7" x14ac:dyDescent="0.25">
      <c r="A856" s="64"/>
      <c r="B856" s="65"/>
      <c r="C856" s="65"/>
      <c r="D856" s="66"/>
      <c r="E856" s="67" t="str">
        <f>IF(C856="","",IFERROR(IF(INDEX(Impostazioni!$B$9:$B$48,MATCH(C856,Impostazioni!$A$9:$A$48,0))="","Tipo?",INDEX(Impostazioni!$B$9:$B$48,MATCH(C856,Impostazioni!$A$9:$A$48,0))),"Categoria?"))</f>
        <v/>
      </c>
      <c r="F856" s="68" t="str">
        <f t="shared" si="26"/>
        <v/>
      </c>
      <c r="G856" s="69" t="str">
        <f t="shared" si="27"/>
        <v/>
      </c>
    </row>
    <row r="857" spans="1:7" x14ac:dyDescent="0.25">
      <c r="A857" s="64"/>
      <c r="B857" s="65"/>
      <c r="C857" s="65"/>
      <c r="D857" s="66"/>
      <c r="E857" s="67" t="str">
        <f>IF(C857="","",IFERROR(IF(INDEX(Impostazioni!$B$9:$B$48,MATCH(C857,Impostazioni!$A$9:$A$48,0))="","Tipo?",INDEX(Impostazioni!$B$9:$B$48,MATCH(C857,Impostazioni!$A$9:$A$48,0))),"Categoria?"))</f>
        <v/>
      </c>
      <c r="F857" s="68" t="str">
        <f t="shared" si="26"/>
        <v/>
      </c>
      <c r="G857" s="69" t="str">
        <f t="shared" si="27"/>
        <v/>
      </c>
    </row>
    <row r="858" spans="1:7" x14ac:dyDescent="0.25">
      <c r="A858" s="64"/>
      <c r="B858" s="65"/>
      <c r="C858" s="65"/>
      <c r="D858" s="66"/>
      <c r="E858" s="67" t="str">
        <f>IF(C858="","",IFERROR(IF(INDEX(Impostazioni!$B$9:$B$48,MATCH(C858,Impostazioni!$A$9:$A$48,0))="","Tipo?",INDEX(Impostazioni!$B$9:$B$48,MATCH(C858,Impostazioni!$A$9:$A$48,0))),"Categoria?"))</f>
        <v/>
      </c>
      <c r="F858" s="68" t="str">
        <f t="shared" si="26"/>
        <v/>
      </c>
      <c r="G858" s="69" t="str">
        <f t="shared" si="27"/>
        <v/>
      </c>
    </row>
    <row r="859" spans="1:7" x14ac:dyDescent="0.25">
      <c r="A859" s="64"/>
      <c r="B859" s="65"/>
      <c r="C859" s="65"/>
      <c r="D859" s="66"/>
      <c r="E859" s="67" t="str">
        <f>IF(C859="","",IFERROR(IF(INDEX(Impostazioni!$B$9:$B$48,MATCH(C859,Impostazioni!$A$9:$A$48,0))="","Tipo?",INDEX(Impostazioni!$B$9:$B$48,MATCH(C859,Impostazioni!$A$9:$A$48,0))),"Categoria?"))</f>
        <v/>
      </c>
      <c r="F859" s="68" t="str">
        <f t="shared" si="26"/>
        <v/>
      </c>
      <c r="G859" s="69" t="str">
        <f t="shared" si="27"/>
        <v/>
      </c>
    </row>
    <row r="860" spans="1:7" x14ac:dyDescent="0.25">
      <c r="A860" s="64"/>
      <c r="B860" s="65"/>
      <c r="C860" s="65"/>
      <c r="D860" s="66"/>
      <c r="E860" s="67" t="str">
        <f>IF(C860="","",IFERROR(IF(INDEX(Impostazioni!$B$9:$B$48,MATCH(C860,Impostazioni!$A$9:$A$48,0))="","Tipo?",INDEX(Impostazioni!$B$9:$B$48,MATCH(C860,Impostazioni!$A$9:$A$48,0))),"Categoria?"))</f>
        <v/>
      </c>
      <c r="F860" s="68" t="str">
        <f t="shared" si="26"/>
        <v/>
      </c>
      <c r="G860" s="69" t="str">
        <f t="shared" si="27"/>
        <v/>
      </c>
    </row>
    <row r="861" spans="1:7" x14ac:dyDescent="0.25">
      <c r="A861" s="64"/>
      <c r="B861" s="65"/>
      <c r="C861" s="65"/>
      <c r="D861" s="66"/>
      <c r="E861" s="67" t="str">
        <f>IF(C861="","",IFERROR(IF(INDEX(Impostazioni!$B$9:$B$48,MATCH(C861,Impostazioni!$A$9:$A$48,0))="","Tipo?",INDEX(Impostazioni!$B$9:$B$48,MATCH(C861,Impostazioni!$A$9:$A$48,0))),"Categoria?"))</f>
        <v/>
      </c>
      <c r="F861" s="68" t="str">
        <f t="shared" si="26"/>
        <v/>
      </c>
      <c r="G861" s="69" t="str">
        <f t="shared" si="27"/>
        <v/>
      </c>
    </row>
    <row r="862" spans="1:7" x14ac:dyDescent="0.25">
      <c r="A862" s="64"/>
      <c r="B862" s="65"/>
      <c r="C862" s="65"/>
      <c r="D862" s="66"/>
      <c r="E862" s="67" t="str">
        <f>IF(C862="","",IFERROR(IF(INDEX(Impostazioni!$B$9:$B$48,MATCH(C862,Impostazioni!$A$9:$A$48,0))="","Tipo?",INDEX(Impostazioni!$B$9:$B$48,MATCH(C862,Impostazioni!$A$9:$A$48,0))),"Categoria?"))</f>
        <v/>
      </c>
      <c r="F862" s="68" t="str">
        <f t="shared" si="26"/>
        <v/>
      </c>
      <c r="G862" s="69" t="str">
        <f t="shared" si="27"/>
        <v/>
      </c>
    </row>
    <row r="863" spans="1:7" x14ac:dyDescent="0.25">
      <c r="A863" s="64"/>
      <c r="B863" s="65"/>
      <c r="C863" s="65"/>
      <c r="D863" s="66"/>
      <c r="E863" s="67" t="str">
        <f>IF(C863="","",IFERROR(IF(INDEX(Impostazioni!$B$9:$B$48,MATCH(C863,Impostazioni!$A$9:$A$48,0))="","Tipo?",INDEX(Impostazioni!$B$9:$B$48,MATCH(C863,Impostazioni!$A$9:$A$48,0))),"Categoria?"))</f>
        <v/>
      </c>
      <c r="F863" s="68" t="str">
        <f t="shared" si="26"/>
        <v/>
      </c>
      <c r="G863" s="69" t="str">
        <f t="shared" si="27"/>
        <v/>
      </c>
    </row>
    <row r="864" spans="1:7" x14ac:dyDescent="0.25">
      <c r="A864" s="64"/>
      <c r="B864" s="65"/>
      <c r="C864" s="65"/>
      <c r="D864" s="66"/>
      <c r="E864" s="67" t="str">
        <f>IF(C864="","",IFERROR(IF(INDEX(Impostazioni!$B$9:$B$48,MATCH(C864,Impostazioni!$A$9:$A$48,0))="","Tipo?",INDEX(Impostazioni!$B$9:$B$48,MATCH(C864,Impostazioni!$A$9:$A$48,0))),"Categoria?"))</f>
        <v/>
      </c>
      <c r="F864" s="68" t="str">
        <f t="shared" si="26"/>
        <v/>
      </c>
      <c r="G864" s="69" t="str">
        <f t="shared" si="27"/>
        <v/>
      </c>
    </row>
    <row r="865" spans="1:7" x14ac:dyDescent="0.25">
      <c r="A865" s="64"/>
      <c r="B865" s="65"/>
      <c r="C865" s="65"/>
      <c r="D865" s="66"/>
      <c r="E865" s="67" t="str">
        <f>IF(C865="","",IFERROR(IF(INDEX(Impostazioni!$B$9:$B$48,MATCH(C865,Impostazioni!$A$9:$A$48,0))="","Tipo?",INDEX(Impostazioni!$B$9:$B$48,MATCH(C865,Impostazioni!$A$9:$A$48,0))),"Categoria?"))</f>
        <v/>
      </c>
      <c r="F865" s="68" t="str">
        <f t="shared" si="26"/>
        <v/>
      </c>
      <c r="G865" s="69" t="str">
        <f t="shared" si="27"/>
        <v/>
      </c>
    </row>
    <row r="866" spans="1:7" x14ac:dyDescent="0.25">
      <c r="A866" s="64"/>
      <c r="B866" s="65"/>
      <c r="C866" s="65"/>
      <c r="D866" s="66"/>
      <c r="E866" s="67" t="str">
        <f>IF(C866="","",IFERROR(IF(INDEX(Impostazioni!$B$9:$B$48,MATCH(C866,Impostazioni!$A$9:$A$48,0))="","Tipo?",INDEX(Impostazioni!$B$9:$B$48,MATCH(C866,Impostazioni!$A$9:$A$48,0))),"Categoria?"))</f>
        <v/>
      </c>
      <c r="F866" s="68" t="str">
        <f t="shared" si="26"/>
        <v/>
      </c>
      <c r="G866" s="69" t="str">
        <f t="shared" si="27"/>
        <v/>
      </c>
    </row>
    <row r="867" spans="1:7" x14ac:dyDescent="0.25">
      <c r="A867" s="64"/>
      <c r="B867" s="65"/>
      <c r="C867" s="65"/>
      <c r="D867" s="66"/>
      <c r="E867" s="67" t="str">
        <f>IF(C867="","",IFERROR(IF(INDEX(Impostazioni!$B$9:$B$48,MATCH(C867,Impostazioni!$A$9:$A$48,0))="","Tipo?",INDEX(Impostazioni!$B$9:$B$48,MATCH(C867,Impostazioni!$A$9:$A$48,0))),"Categoria?"))</f>
        <v/>
      </c>
      <c r="F867" s="68" t="str">
        <f t="shared" si="26"/>
        <v/>
      </c>
      <c r="G867" s="69" t="str">
        <f t="shared" si="27"/>
        <v/>
      </c>
    </row>
    <row r="868" spans="1:7" x14ac:dyDescent="0.25">
      <c r="A868" s="64"/>
      <c r="B868" s="65"/>
      <c r="C868" s="65"/>
      <c r="D868" s="66"/>
      <c r="E868" s="67" t="str">
        <f>IF(C868="","",IFERROR(IF(INDEX(Impostazioni!$B$9:$B$48,MATCH(C868,Impostazioni!$A$9:$A$48,0))="","Tipo?",INDEX(Impostazioni!$B$9:$B$48,MATCH(C868,Impostazioni!$A$9:$A$48,0))),"Categoria?"))</f>
        <v/>
      </c>
      <c r="F868" s="68" t="str">
        <f t="shared" si="26"/>
        <v/>
      </c>
      <c r="G868" s="69" t="str">
        <f t="shared" si="27"/>
        <v/>
      </c>
    </row>
    <row r="869" spans="1:7" x14ac:dyDescent="0.25">
      <c r="A869" s="64"/>
      <c r="B869" s="65"/>
      <c r="C869" s="65"/>
      <c r="D869" s="66"/>
      <c r="E869" s="67" t="str">
        <f>IF(C869="","",IFERROR(IF(INDEX(Impostazioni!$B$9:$B$48,MATCH(C869,Impostazioni!$A$9:$A$48,0))="","Tipo?",INDEX(Impostazioni!$B$9:$B$48,MATCH(C869,Impostazioni!$A$9:$A$48,0))),"Categoria?"))</f>
        <v/>
      </c>
      <c r="F869" s="68" t="str">
        <f t="shared" si="26"/>
        <v/>
      </c>
      <c r="G869" s="69" t="str">
        <f t="shared" si="27"/>
        <v/>
      </c>
    </row>
    <row r="870" spans="1:7" x14ac:dyDescent="0.25">
      <c r="A870" s="64"/>
      <c r="B870" s="65"/>
      <c r="C870" s="65"/>
      <c r="D870" s="66"/>
      <c r="E870" s="67" t="str">
        <f>IF(C870="","",IFERROR(IF(INDEX(Impostazioni!$B$9:$B$48,MATCH(C870,Impostazioni!$A$9:$A$48,0))="","Tipo?",INDEX(Impostazioni!$B$9:$B$48,MATCH(C870,Impostazioni!$A$9:$A$48,0))),"Categoria?"))</f>
        <v/>
      </c>
      <c r="F870" s="68" t="str">
        <f t="shared" si="26"/>
        <v/>
      </c>
      <c r="G870" s="69" t="str">
        <f t="shared" si="27"/>
        <v/>
      </c>
    </row>
    <row r="871" spans="1:7" x14ac:dyDescent="0.25">
      <c r="A871" s="64"/>
      <c r="B871" s="65"/>
      <c r="C871" s="65"/>
      <c r="D871" s="66"/>
      <c r="E871" s="67" t="str">
        <f>IF(C871="","",IFERROR(IF(INDEX(Impostazioni!$B$9:$B$48,MATCH(C871,Impostazioni!$A$9:$A$48,0))="","Tipo?",INDEX(Impostazioni!$B$9:$B$48,MATCH(C871,Impostazioni!$A$9:$A$48,0))),"Categoria?"))</f>
        <v/>
      </c>
      <c r="F871" s="68" t="str">
        <f t="shared" si="26"/>
        <v/>
      </c>
      <c r="G871" s="69" t="str">
        <f t="shared" si="27"/>
        <v/>
      </c>
    </row>
    <row r="872" spans="1:7" x14ac:dyDescent="0.25">
      <c r="A872" s="64"/>
      <c r="B872" s="65"/>
      <c r="C872" s="65"/>
      <c r="D872" s="66"/>
      <c r="E872" s="67" t="str">
        <f>IF(C872="","",IFERROR(IF(INDEX(Impostazioni!$B$9:$B$48,MATCH(C872,Impostazioni!$A$9:$A$48,0))="","Tipo?",INDEX(Impostazioni!$B$9:$B$48,MATCH(C872,Impostazioni!$A$9:$A$48,0))),"Categoria?"))</f>
        <v/>
      </c>
      <c r="F872" s="68" t="str">
        <f t="shared" si="26"/>
        <v/>
      </c>
      <c r="G872" s="69" t="str">
        <f t="shared" si="27"/>
        <v/>
      </c>
    </row>
    <row r="873" spans="1:7" x14ac:dyDescent="0.25">
      <c r="A873" s="64"/>
      <c r="B873" s="65"/>
      <c r="C873" s="65"/>
      <c r="D873" s="66"/>
      <c r="E873" s="67" t="str">
        <f>IF(C873="","",IFERROR(IF(INDEX(Impostazioni!$B$9:$B$48,MATCH(C873,Impostazioni!$A$9:$A$48,0))="","Tipo?",INDEX(Impostazioni!$B$9:$B$48,MATCH(C873,Impostazioni!$A$9:$A$48,0))),"Categoria?"))</f>
        <v/>
      </c>
      <c r="F873" s="68" t="str">
        <f t="shared" si="26"/>
        <v/>
      </c>
      <c r="G873" s="69" t="str">
        <f t="shared" si="27"/>
        <v/>
      </c>
    </row>
    <row r="874" spans="1:7" x14ac:dyDescent="0.25">
      <c r="A874" s="64"/>
      <c r="B874" s="65"/>
      <c r="C874" s="65"/>
      <c r="D874" s="66"/>
      <c r="E874" s="67" t="str">
        <f>IF(C874="","",IFERROR(IF(INDEX(Impostazioni!$B$9:$B$48,MATCH(C874,Impostazioni!$A$9:$A$48,0))="","Tipo?",INDEX(Impostazioni!$B$9:$B$48,MATCH(C874,Impostazioni!$A$9:$A$48,0))),"Categoria?"))</f>
        <v/>
      </c>
      <c r="F874" s="68" t="str">
        <f t="shared" si="26"/>
        <v/>
      </c>
      <c r="G874" s="69" t="str">
        <f t="shared" si="27"/>
        <v/>
      </c>
    </row>
    <row r="875" spans="1:7" x14ac:dyDescent="0.25">
      <c r="A875" s="64"/>
      <c r="B875" s="65"/>
      <c r="C875" s="65"/>
      <c r="D875" s="66"/>
      <c r="E875" s="67" t="str">
        <f>IF(C875="","",IFERROR(IF(INDEX(Impostazioni!$B$9:$B$48,MATCH(C875,Impostazioni!$A$9:$A$48,0))="","Tipo?",INDEX(Impostazioni!$B$9:$B$48,MATCH(C875,Impostazioni!$A$9:$A$48,0))),"Categoria?"))</f>
        <v/>
      </c>
      <c r="F875" s="68" t="str">
        <f t="shared" si="26"/>
        <v/>
      </c>
      <c r="G875" s="69" t="str">
        <f t="shared" si="27"/>
        <v/>
      </c>
    </row>
    <row r="876" spans="1:7" x14ac:dyDescent="0.25">
      <c r="A876" s="64"/>
      <c r="B876" s="65"/>
      <c r="C876" s="65"/>
      <c r="D876" s="66"/>
      <c r="E876" s="67" t="str">
        <f>IF(C876="","",IFERROR(IF(INDEX(Impostazioni!$B$9:$B$48,MATCH(C876,Impostazioni!$A$9:$A$48,0))="","Tipo?",INDEX(Impostazioni!$B$9:$B$48,MATCH(C876,Impostazioni!$A$9:$A$48,0))),"Categoria?"))</f>
        <v/>
      </c>
      <c r="F876" s="68" t="str">
        <f t="shared" si="26"/>
        <v/>
      </c>
      <c r="G876" s="69" t="str">
        <f t="shared" si="27"/>
        <v/>
      </c>
    </row>
    <row r="877" spans="1:7" x14ac:dyDescent="0.25">
      <c r="A877" s="64"/>
      <c r="B877" s="65"/>
      <c r="C877" s="65"/>
      <c r="D877" s="66"/>
      <c r="E877" s="67" t="str">
        <f>IF(C877="","",IFERROR(IF(INDEX(Impostazioni!$B$9:$B$48,MATCH(C877,Impostazioni!$A$9:$A$48,0))="","Tipo?",INDEX(Impostazioni!$B$9:$B$48,MATCH(C877,Impostazioni!$A$9:$A$48,0))),"Categoria?"))</f>
        <v/>
      </c>
      <c r="F877" s="68" t="str">
        <f t="shared" si="26"/>
        <v/>
      </c>
      <c r="G877" s="69" t="str">
        <f t="shared" si="27"/>
        <v/>
      </c>
    </row>
    <row r="878" spans="1:7" x14ac:dyDescent="0.25">
      <c r="A878" s="64"/>
      <c r="B878" s="65"/>
      <c r="C878" s="65"/>
      <c r="D878" s="66"/>
      <c r="E878" s="67" t="str">
        <f>IF(C878="","",IFERROR(IF(INDEX(Impostazioni!$B$9:$B$48,MATCH(C878,Impostazioni!$A$9:$A$48,0))="","Tipo?",INDEX(Impostazioni!$B$9:$B$48,MATCH(C878,Impostazioni!$A$9:$A$48,0))),"Categoria?"))</f>
        <v/>
      </c>
      <c r="F878" s="68" t="str">
        <f t="shared" si="26"/>
        <v/>
      </c>
      <c r="G878" s="69" t="str">
        <f t="shared" si="27"/>
        <v/>
      </c>
    </row>
    <row r="879" spans="1:7" x14ac:dyDescent="0.25">
      <c r="A879" s="64"/>
      <c r="B879" s="65"/>
      <c r="C879" s="65"/>
      <c r="D879" s="66"/>
      <c r="E879" s="67" t="str">
        <f>IF(C879="","",IFERROR(IF(INDEX(Impostazioni!$B$9:$B$48,MATCH(C879,Impostazioni!$A$9:$A$48,0))="","Tipo?",INDEX(Impostazioni!$B$9:$B$48,MATCH(C879,Impostazioni!$A$9:$A$48,0))),"Categoria?"))</f>
        <v/>
      </c>
      <c r="F879" s="68" t="str">
        <f t="shared" si="26"/>
        <v/>
      </c>
      <c r="G879" s="69" t="str">
        <f t="shared" si="27"/>
        <v/>
      </c>
    </row>
    <row r="880" spans="1:7" x14ac:dyDescent="0.25">
      <c r="A880" s="64"/>
      <c r="B880" s="65"/>
      <c r="C880" s="65"/>
      <c r="D880" s="66"/>
      <c r="E880" s="67" t="str">
        <f>IF(C880="","",IFERROR(IF(INDEX(Impostazioni!$B$9:$B$48,MATCH(C880,Impostazioni!$A$9:$A$48,0))="","Tipo?",INDEX(Impostazioni!$B$9:$B$48,MATCH(C880,Impostazioni!$A$9:$A$48,0))),"Categoria?"))</f>
        <v/>
      </c>
      <c r="F880" s="68" t="str">
        <f t="shared" si="26"/>
        <v/>
      </c>
      <c r="G880" s="69" t="str">
        <f t="shared" si="27"/>
        <v/>
      </c>
    </row>
    <row r="881" spans="1:7" x14ac:dyDescent="0.25">
      <c r="A881" s="64"/>
      <c r="B881" s="65"/>
      <c r="C881" s="65"/>
      <c r="D881" s="66"/>
      <c r="E881" s="67" t="str">
        <f>IF(C881="","",IFERROR(IF(INDEX(Impostazioni!$B$9:$B$48,MATCH(C881,Impostazioni!$A$9:$A$48,0))="","Tipo?",INDEX(Impostazioni!$B$9:$B$48,MATCH(C881,Impostazioni!$A$9:$A$48,0))),"Categoria?"))</f>
        <v/>
      </c>
      <c r="F881" s="68" t="str">
        <f t="shared" si="26"/>
        <v/>
      </c>
      <c r="G881" s="69" t="str">
        <f t="shared" si="27"/>
        <v/>
      </c>
    </row>
    <row r="882" spans="1:7" x14ac:dyDescent="0.25">
      <c r="A882" s="64"/>
      <c r="B882" s="65"/>
      <c r="C882" s="65"/>
      <c r="D882" s="66"/>
      <c r="E882" s="67" t="str">
        <f>IF(C882="","",IFERROR(IF(INDEX(Impostazioni!$B$9:$B$48,MATCH(C882,Impostazioni!$A$9:$A$48,0))="","Tipo?",INDEX(Impostazioni!$B$9:$B$48,MATCH(C882,Impostazioni!$A$9:$A$48,0))),"Categoria?"))</f>
        <v/>
      </c>
      <c r="F882" s="68" t="str">
        <f t="shared" si="26"/>
        <v/>
      </c>
      <c r="G882" s="69" t="str">
        <f t="shared" si="27"/>
        <v/>
      </c>
    </row>
    <row r="883" spans="1:7" x14ac:dyDescent="0.25">
      <c r="A883" s="64"/>
      <c r="B883" s="65"/>
      <c r="C883" s="65"/>
      <c r="D883" s="66"/>
      <c r="E883" s="67" t="str">
        <f>IF(C883="","",IFERROR(IF(INDEX(Impostazioni!$B$9:$B$48,MATCH(C883,Impostazioni!$A$9:$A$48,0))="","Tipo?",INDEX(Impostazioni!$B$9:$B$48,MATCH(C883,Impostazioni!$A$9:$A$48,0))),"Categoria?"))</f>
        <v/>
      </c>
      <c r="F883" s="68" t="str">
        <f t="shared" si="26"/>
        <v/>
      </c>
      <c r="G883" s="69" t="str">
        <f t="shared" si="27"/>
        <v/>
      </c>
    </row>
    <row r="884" spans="1:7" x14ac:dyDescent="0.25">
      <c r="A884" s="64"/>
      <c r="B884" s="65"/>
      <c r="C884" s="65"/>
      <c r="D884" s="66"/>
      <c r="E884" s="67" t="str">
        <f>IF(C884="","",IFERROR(IF(INDEX(Impostazioni!$B$9:$B$48,MATCH(C884,Impostazioni!$A$9:$A$48,0))="","Tipo?",INDEX(Impostazioni!$B$9:$B$48,MATCH(C884,Impostazioni!$A$9:$A$48,0))),"Categoria?"))</f>
        <v/>
      </c>
      <c r="F884" s="68" t="str">
        <f t="shared" si="26"/>
        <v/>
      </c>
      <c r="G884" s="69" t="str">
        <f t="shared" si="27"/>
        <v/>
      </c>
    </row>
    <row r="885" spans="1:7" x14ac:dyDescent="0.25">
      <c r="A885" s="64"/>
      <c r="B885" s="65"/>
      <c r="C885" s="65"/>
      <c r="D885" s="66"/>
      <c r="E885" s="67" t="str">
        <f>IF(C885="","",IFERROR(IF(INDEX(Impostazioni!$B$9:$B$48,MATCH(C885,Impostazioni!$A$9:$A$48,0))="","Tipo?",INDEX(Impostazioni!$B$9:$B$48,MATCH(C885,Impostazioni!$A$9:$A$48,0))),"Categoria?"))</f>
        <v/>
      </c>
      <c r="F885" s="68" t="str">
        <f t="shared" si="26"/>
        <v/>
      </c>
      <c r="G885" s="69" t="str">
        <f t="shared" si="27"/>
        <v/>
      </c>
    </row>
    <row r="886" spans="1:7" x14ac:dyDescent="0.25">
      <c r="A886" s="64"/>
      <c r="B886" s="65"/>
      <c r="C886" s="65"/>
      <c r="D886" s="66"/>
      <c r="E886" s="67" t="str">
        <f>IF(C886="","",IFERROR(IF(INDEX(Impostazioni!$B$9:$B$48,MATCH(C886,Impostazioni!$A$9:$A$48,0))="","Tipo?",INDEX(Impostazioni!$B$9:$B$48,MATCH(C886,Impostazioni!$A$9:$A$48,0))),"Categoria?"))</f>
        <v/>
      </c>
      <c r="F886" s="68" t="str">
        <f t="shared" si="26"/>
        <v/>
      </c>
      <c r="G886" s="69" t="str">
        <f t="shared" si="27"/>
        <v/>
      </c>
    </row>
    <row r="887" spans="1:7" x14ac:dyDescent="0.25">
      <c r="A887" s="64"/>
      <c r="B887" s="65"/>
      <c r="C887" s="65"/>
      <c r="D887" s="66"/>
      <c r="E887" s="67" t="str">
        <f>IF(C887="","",IFERROR(IF(INDEX(Impostazioni!$B$9:$B$48,MATCH(C887,Impostazioni!$A$9:$A$48,0))="","Tipo?",INDEX(Impostazioni!$B$9:$B$48,MATCH(C887,Impostazioni!$A$9:$A$48,0))),"Categoria?"))</f>
        <v/>
      </c>
      <c r="F887" s="68" t="str">
        <f t="shared" si="26"/>
        <v/>
      </c>
      <c r="G887" s="69" t="str">
        <f t="shared" si="27"/>
        <v/>
      </c>
    </row>
    <row r="888" spans="1:7" x14ac:dyDescent="0.25">
      <c r="A888" s="64"/>
      <c r="B888" s="65"/>
      <c r="C888" s="65"/>
      <c r="D888" s="66"/>
      <c r="E888" s="67" t="str">
        <f>IF(C888="","",IFERROR(IF(INDEX(Impostazioni!$B$9:$B$48,MATCH(C888,Impostazioni!$A$9:$A$48,0))="","Tipo?",INDEX(Impostazioni!$B$9:$B$48,MATCH(C888,Impostazioni!$A$9:$A$48,0))),"Categoria?"))</f>
        <v/>
      </c>
      <c r="F888" s="68" t="str">
        <f t="shared" si="26"/>
        <v/>
      </c>
      <c r="G888" s="69" t="str">
        <f t="shared" si="27"/>
        <v/>
      </c>
    </row>
    <row r="889" spans="1:7" x14ac:dyDescent="0.25">
      <c r="A889" s="64"/>
      <c r="B889" s="65"/>
      <c r="C889" s="65"/>
      <c r="D889" s="66"/>
      <c r="E889" s="67" t="str">
        <f>IF(C889="","",IFERROR(IF(INDEX(Impostazioni!$B$9:$B$48,MATCH(C889,Impostazioni!$A$9:$A$48,0))="","Tipo?",INDEX(Impostazioni!$B$9:$B$48,MATCH(C889,Impostazioni!$A$9:$A$48,0))),"Categoria?"))</f>
        <v/>
      </c>
      <c r="F889" s="68" t="str">
        <f t="shared" si="26"/>
        <v/>
      </c>
      <c r="G889" s="69" t="str">
        <f t="shared" si="27"/>
        <v/>
      </c>
    </row>
    <row r="890" spans="1:7" x14ac:dyDescent="0.25">
      <c r="A890" s="64"/>
      <c r="B890" s="65"/>
      <c r="C890" s="65"/>
      <c r="D890" s="66"/>
      <c r="E890" s="67" t="str">
        <f>IF(C890="","",IFERROR(IF(INDEX(Impostazioni!$B$9:$B$48,MATCH(C890,Impostazioni!$A$9:$A$48,0))="","Tipo?",INDEX(Impostazioni!$B$9:$B$48,MATCH(C890,Impostazioni!$A$9:$A$48,0))),"Categoria?"))</f>
        <v/>
      </c>
      <c r="F890" s="68" t="str">
        <f t="shared" si="26"/>
        <v/>
      </c>
      <c r="G890" s="69" t="str">
        <f t="shared" si="27"/>
        <v/>
      </c>
    </row>
    <row r="891" spans="1:7" x14ac:dyDescent="0.25">
      <c r="A891" s="64"/>
      <c r="B891" s="65"/>
      <c r="C891" s="65"/>
      <c r="D891" s="66"/>
      <c r="E891" s="67" t="str">
        <f>IF(C891="","",IFERROR(IF(INDEX(Impostazioni!$B$9:$B$48,MATCH(C891,Impostazioni!$A$9:$A$48,0))="","Tipo?",INDEX(Impostazioni!$B$9:$B$48,MATCH(C891,Impostazioni!$A$9:$A$48,0))),"Categoria?"))</f>
        <v/>
      </c>
      <c r="F891" s="68" t="str">
        <f t="shared" si="26"/>
        <v/>
      </c>
      <c r="G891" s="69" t="str">
        <f t="shared" si="27"/>
        <v/>
      </c>
    </row>
    <row r="892" spans="1:7" x14ac:dyDescent="0.25">
      <c r="A892" s="64"/>
      <c r="B892" s="65"/>
      <c r="C892" s="65"/>
      <c r="D892" s="66"/>
      <c r="E892" s="67" t="str">
        <f>IF(C892="","",IFERROR(IF(INDEX(Impostazioni!$B$9:$B$48,MATCH(C892,Impostazioni!$A$9:$A$48,0))="","Tipo?",INDEX(Impostazioni!$B$9:$B$48,MATCH(C892,Impostazioni!$A$9:$A$48,0))),"Categoria?"))</f>
        <v/>
      </c>
      <c r="F892" s="68" t="str">
        <f t="shared" si="26"/>
        <v/>
      </c>
      <c r="G892" s="69" t="str">
        <f t="shared" si="27"/>
        <v/>
      </c>
    </row>
    <row r="893" spans="1:7" x14ac:dyDescent="0.25">
      <c r="A893" s="64"/>
      <c r="B893" s="65"/>
      <c r="C893" s="65"/>
      <c r="D893" s="66"/>
      <c r="E893" s="67" t="str">
        <f>IF(C893="","",IFERROR(IF(INDEX(Impostazioni!$B$9:$B$48,MATCH(C893,Impostazioni!$A$9:$A$48,0))="","Tipo?",INDEX(Impostazioni!$B$9:$B$48,MATCH(C893,Impostazioni!$A$9:$A$48,0))),"Categoria?"))</f>
        <v/>
      </c>
      <c r="F893" s="68" t="str">
        <f t="shared" si="26"/>
        <v/>
      </c>
      <c r="G893" s="69" t="str">
        <f t="shared" si="27"/>
        <v/>
      </c>
    </row>
    <row r="894" spans="1:7" x14ac:dyDescent="0.25">
      <c r="A894" s="64"/>
      <c r="B894" s="65"/>
      <c r="C894" s="65"/>
      <c r="D894" s="66"/>
      <c r="E894" s="67" t="str">
        <f>IF(C894="","",IFERROR(IF(INDEX(Impostazioni!$B$9:$B$48,MATCH(C894,Impostazioni!$A$9:$A$48,0))="","Tipo?",INDEX(Impostazioni!$B$9:$B$48,MATCH(C894,Impostazioni!$A$9:$A$48,0))),"Categoria?"))</f>
        <v/>
      </c>
      <c r="F894" s="68" t="str">
        <f t="shared" si="26"/>
        <v/>
      </c>
      <c r="G894" s="69" t="str">
        <f t="shared" si="27"/>
        <v/>
      </c>
    </row>
    <row r="895" spans="1:7" x14ac:dyDescent="0.25">
      <c r="A895" s="64"/>
      <c r="B895" s="65"/>
      <c r="C895" s="65"/>
      <c r="D895" s="66"/>
      <c r="E895" s="67" t="str">
        <f>IF(C895="","",IFERROR(IF(INDEX(Impostazioni!$B$9:$B$48,MATCH(C895,Impostazioni!$A$9:$A$48,0))="","Tipo?",INDEX(Impostazioni!$B$9:$B$48,MATCH(C895,Impostazioni!$A$9:$A$48,0))),"Categoria?"))</f>
        <v/>
      </c>
      <c r="F895" s="68" t="str">
        <f t="shared" si="26"/>
        <v/>
      </c>
      <c r="G895" s="69" t="str">
        <f t="shared" si="27"/>
        <v/>
      </c>
    </row>
    <row r="896" spans="1:7" x14ac:dyDescent="0.25">
      <c r="A896" s="64"/>
      <c r="B896" s="65"/>
      <c r="C896" s="65"/>
      <c r="D896" s="66"/>
      <c r="E896" s="67" t="str">
        <f>IF(C896="","",IFERROR(IF(INDEX(Impostazioni!$B$9:$B$48,MATCH(C896,Impostazioni!$A$9:$A$48,0))="","Tipo?",INDEX(Impostazioni!$B$9:$B$48,MATCH(C896,Impostazioni!$A$9:$A$48,0))),"Categoria?"))</f>
        <v/>
      </c>
      <c r="F896" s="68" t="str">
        <f t="shared" si="26"/>
        <v/>
      </c>
      <c r="G896" s="69" t="str">
        <f t="shared" si="27"/>
        <v/>
      </c>
    </row>
    <row r="897" spans="1:7" x14ac:dyDescent="0.25">
      <c r="A897" s="64"/>
      <c r="B897" s="65"/>
      <c r="C897" s="65"/>
      <c r="D897" s="66"/>
      <c r="E897" s="67" t="str">
        <f>IF(C897="","",IFERROR(IF(INDEX(Impostazioni!$B$9:$B$48,MATCH(C897,Impostazioni!$A$9:$A$48,0))="","Tipo?",INDEX(Impostazioni!$B$9:$B$48,MATCH(C897,Impostazioni!$A$9:$A$48,0))),"Categoria?"))</f>
        <v/>
      </c>
      <c r="F897" s="68" t="str">
        <f t="shared" si="26"/>
        <v/>
      </c>
      <c r="G897" s="69" t="str">
        <f t="shared" si="27"/>
        <v/>
      </c>
    </row>
    <row r="898" spans="1:7" x14ac:dyDescent="0.25">
      <c r="A898" s="64"/>
      <c r="B898" s="65"/>
      <c r="C898" s="65"/>
      <c r="D898" s="66"/>
      <c r="E898" s="67" t="str">
        <f>IF(C898="","",IFERROR(IF(INDEX(Impostazioni!$B$9:$B$48,MATCH(C898,Impostazioni!$A$9:$A$48,0))="","Tipo?",INDEX(Impostazioni!$B$9:$B$48,MATCH(C898,Impostazioni!$A$9:$A$48,0))),"Categoria?"))</f>
        <v/>
      </c>
      <c r="F898" s="68" t="str">
        <f t="shared" si="26"/>
        <v/>
      </c>
      <c r="G898" s="69" t="str">
        <f t="shared" si="27"/>
        <v/>
      </c>
    </row>
    <row r="899" spans="1:7" x14ac:dyDescent="0.25">
      <c r="A899" s="64"/>
      <c r="B899" s="65"/>
      <c r="C899" s="65"/>
      <c r="D899" s="66"/>
      <c r="E899" s="67" t="str">
        <f>IF(C899="","",IFERROR(IF(INDEX(Impostazioni!$B$9:$B$48,MATCH(C899,Impostazioni!$A$9:$A$48,0))="","Tipo?",INDEX(Impostazioni!$B$9:$B$48,MATCH(C899,Impostazioni!$A$9:$A$48,0))),"Categoria?"))</f>
        <v/>
      </c>
      <c r="F899" s="68" t="str">
        <f t="shared" si="26"/>
        <v/>
      </c>
      <c r="G899" s="69" t="str">
        <f t="shared" si="27"/>
        <v/>
      </c>
    </row>
    <row r="900" spans="1:7" x14ac:dyDescent="0.25">
      <c r="A900" s="64"/>
      <c r="B900" s="65"/>
      <c r="C900" s="65"/>
      <c r="D900" s="66"/>
      <c r="E900" s="67" t="str">
        <f>IF(C900="","",IFERROR(IF(INDEX(Impostazioni!$B$9:$B$48,MATCH(C900,Impostazioni!$A$9:$A$48,0))="","Tipo?",INDEX(Impostazioni!$B$9:$B$48,MATCH(C900,Impostazioni!$A$9:$A$48,0))),"Categoria?"))</f>
        <v/>
      </c>
      <c r="F900" s="68" t="str">
        <f t="shared" si="26"/>
        <v/>
      </c>
      <c r="G900" s="69" t="str">
        <f t="shared" si="27"/>
        <v/>
      </c>
    </row>
    <row r="901" spans="1:7" x14ac:dyDescent="0.25">
      <c r="A901" s="64"/>
      <c r="B901" s="65"/>
      <c r="C901" s="65"/>
      <c r="D901" s="66"/>
      <c r="E901" s="67" t="str">
        <f>IF(C901="","",IFERROR(IF(INDEX(Impostazioni!$B$9:$B$48,MATCH(C901,Impostazioni!$A$9:$A$48,0))="","Tipo?",INDEX(Impostazioni!$B$9:$B$48,MATCH(C901,Impostazioni!$A$9:$A$48,0))),"Categoria?"))</f>
        <v/>
      </c>
      <c r="F901" s="68" t="str">
        <f t="shared" ref="F901:F964" si="28">IF(A901="","",IFERROR(MONTH(A901),"Data?"))</f>
        <v/>
      </c>
      <c r="G901" s="69" t="str">
        <f t="shared" ref="G901:G964" si="29">IF(A901="","",IFERROR(YEAR(A901),"Data?"))</f>
        <v/>
      </c>
    </row>
    <row r="902" spans="1:7" x14ac:dyDescent="0.25">
      <c r="A902" s="64"/>
      <c r="B902" s="65"/>
      <c r="C902" s="65"/>
      <c r="D902" s="66"/>
      <c r="E902" s="67" t="str">
        <f>IF(C902="","",IFERROR(IF(INDEX(Impostazioni!$B$9:$B$48,MATCH(C902,Impostazioni!$A$9:$A$48,0))="","Tipo?",INDEX(Impostazioni!$B$9:$B$48,MATCH(C902,Impostazioni!$A$9:$A$48,0))),"Categoria?"))</f>
        <v/>
      </c>
      <c r="F902" s="68" t="str">
        <f t="shared" si="28"/>
        <v/>
      </c>
      <c r="G902" s="69" t="str">
        <f t="shared" si="29"/>
        <v/>
      </c>
    </row>
    <row r="903" spans="1:7" x14ac:dyDescent="0.25">
      <c r="A903" s="64"/>
      <c r="B903" s="65"/>
      <c r="C903" s="65"/>
      <c r="D903" s="66"/>
      <c r="E903" s="67" t="str">
        <f>IF(C903="","",IFERROR(IF(INDEX(Impostazioni!$B$9:$B$48,MATCH(C903,Impostazioni!$A$9:$A$48,0))="","Tipo?",INDEX(Impostazioni!$B$9:$B$48,MATCH(C903,Impostazioni!$A$9:$A$48,0))),"Categoria?"))</f>
        <v/>
      </c>
      <c r="F903" s="68" t="str">
        <f t="shared" si="28"/>
        <v/>
      </c>
      <c r="G903" s="69" t="str">
        <f t="shared" si="29"/>
        <v/>
      </c>
    </row>
    <row r="904" spans="1:7" x14ac:dyDescent="0.25">
      <c r="A904" s="64"/>
      <c r="B904" s="65"/>
      <c r="C904" s="65"/>
      <c r="D904" s="66"/>
      <c r="E904" s="67" t="str">
        <f>IF(C904="","",IFERROR(IF(INDEX(Impostazioni!$B$9:$B$48,MATCH(C904,Impostazioni!$A$9:$A$48,0))="","Tipo?",INDEX(Impostazioni!$B$9:$B$48,MATCH(C904,Impostazioni!$A$9:$A$48,0))),"Categoria?"))</f>
        <v/>
      </c>
      <c r="F904" s="68" t="str">
        <f t="shared" si="28"/>
        <v/>
      </c>
      <c r="G904" s="69" t="str">
        <f t="shared" si="29"/>
        <v/>
      </c>
    </row>
    <row r="905" spans="1:7" x14ac:dyDescent="0.25">
      <c r="A905" s="64"/>
      <c r="B905" s="65"/>
      <c r="C905" s="65"/>
      <c r="D905" s="66"/>
      <c r="E905" s="67" t="str">
        <f>IF(C905="","",IFERROR(IF(INDEX(Impostazioni!$B$9:$B$48,MATCH(C905,Impostazioni!$A$9:$A$48,0))="","Tipo?",INDEX(Impostazioni!$B$9:$B$48,MATCH(C905,Impostazioni!$A$9:$A$48,0))),"Categoria?"))</f>
        <v/>
      </c>
      <c r="F905" s="68" t="str">
        <f t="shared" si="28"/>
        <v/>
      </c>
      <c r="G905" s="69" t="str">
        <f t="shared" si="29"/>
        <v/>
      </c>
    </row>
    <row r="906" spans="1:7" x14ac:dyDescent="0.25">
      <c r="A906" s="64"/>
      <c r="B906" s="65"/>
      <c r="C906" s="65"/>
      <c r="D906" s="66"/>
      <c r="E906" s="67" t="str">
        <f>IF(C906="","",IFERROR(IF(INDEX(Impostazioni!$B$9:$B$48,MATCH(C906,Impostazioni!$A$9:$A$48,0))="","Tipo?",INDEX(Impostazioni!$B$9:$B$48,MATCH(C906,Impostazioni!$A$9:$A$48,0))),"Categoria?"))</f>
        <v/>
      </c>
      <c r="F906" s="68" t="str">
        <f t="shared" si="28"/>
        <v/>
      </c>
      <c r="G906" s="69" t="str">
        <f t="shared" si="29"/>
        <v/>
      </c>
    </row>
    <row r="907" spans="1:7" x14ac:dyDescent="0.25">
      <c r="A907" s="64"/>
      <c r="B907" s="65"/>
      <c r="C907" s="65"/>
      <c r="D907" s="66"/>
      <c r="E907" s="67" t="str">
        <f>IF(C907="","",IFERROR(IF(INDEX(Impostazioni!$B$9:$B$48,MATCH(C907,Impostazioni!$A$9:$A$48,0))="","Tipo?",INDEX(Impostazioni!$B$9:$B$48,MATCH(C907,Impostazioni!$A$9:$A$48,0))),"Categoria?"))</f>
        <v/>
      </c>
      <c r="F907" s="68" t="str">
        <f t="shared" si="28"/>
        <v/>
      </c>
      <c r="G907" s="69" t="str">
        <f t="shared" si="29"/>
        <v/>
      </c>
    </row>
    <row r="908" spans="1:7" x14ac:dyDescent="0.25">
      <c r="A908" s="64"/>
      <c r="B908" s="65"/>
      <c r="C908" s="65"/>
      <c r="D908" s="66"/>
      <c r="E908" s="67" t="str">
        <f>IF(C908="","",IFERROR(IF(INDEX(Impostazioni!$B$9:$B$48,MATCH(C908,Impostazioni!$A$9:$A$48,0))="","Tipo?",INDEX(Impostazioni!$B$9:$B$48,MATCH(C908,Impostazioni!$A$9:$A$48,0))),"Categoria?"))</f>
        <v/>
      </c>
      <c r="F908" s="68" t="str">
        <f t="shared" si="28"/>
        <v/>
      </c>
      <c r="G908" s="69" t="str">
        <f t="shared" si="29"/>
        <v/>
      </c>
    </row>
    <row r="909" spans="1:7" x14ac:dyDescent="0.25">
      <c r="A909" s="64"/>
      <c r="B909" s="65"/>
      <c r="C909" s="65"/>
      <c r="D909" s="66"/>
      <c r="E909" s="67" t="str">
        <f>IF(C909="","",IFERROR(IF(INDEX(Impostazioni!$B$9:$B$48,MATCH(C909,Impostazioni!$A$9:$A$48,0))="","Tipo?",INDEX(Impostazioni!$B$9:$B$48,MATCH(C909,Impostazioni!$A$9:$A$48,0))),"Categoria?"))</f>
        <v/>
      </c>
      <c r="F909" s="68" t="str">
        <f t="shared" si="28"/>
        <v/>
      </c>
      <c r="G909" s="69" t="str">
        <f t="shared" si="29"/>
        <v/>
      </c>
    </row>
    <row r="910" spans="1:7" x14ac:dyDescent="0.25">
      <c r="A910" s="64"/>
      <c r="B910" s="65"/>
      <c r="C910" s="65"/>
      <c r="D910" s="66"/>
      <c r="E910" s="67" t="str">
        <f>IF(C910="","",IFERROR(IF(INDEX(Impostazioni!$B$9:$B$48,MATCH(C910,Impostazioni!$A$9:$A$48,0))="","Tipo?",INDEX(Impostazioni!$B$9:$B$48,MATCH(C910,Impostazioni!$A$9:$A$48,0))),"Categoria?"))</f>
        <v/>
      </c>
      <c r="F910" s="68" t="str">
        <f t="shared" si="28"/>
        <v/>
      </c>
      <c r="G910" s="69" t="str">
        <f t="shared" si="29"/>
        <v/>
      </c>
    </row>
    <row r="911" spans="1:7" x14ac:dyDescent="0.25">
      <c r="A911" s="64"/>
      <c r="B911" s="65"/>
      <c r="C911" s="65"/>
      <c r="D911" s="66"/>
      <c r="E911" s="67" t="str">
        <f>IF(C911="","",IFERROR(IF(INDEX(Impostazioni!$B$9:$B$48,MATCH(C911,Impostazioni!$A$9:$A$48,0))="","Tipo?",INDEX(Impostazioni!$B$9:$B$48,MATCH(C911,Impostazioni!$A$9:$A$48,0))),"Categoria?"))</f>
        <v/>
      </c>
      <c r="F911" s="68" t="str">
        <f t="shared" si="28"/>
        <v/>
      </c>
      <c r="G911" s="69" t="str">
        <f t="shared" si="29"/>
        <v/>
      </c>
    </row>
    <row r="912" spans="1:7" x14ac:dyDescent="0.25">
      <c r="A912" s="64"/>
      <c r="B912" s="65"/>
      <c r="C912" s="65"/>
      <c r="D912" s="66"/>
      <c r="E912" s="67" t="str">
        <f>IF(C912="","",IFERROR(IF(INDEX(Impostazioni!$B$9:$B$48,MATCH(C912,Impostazioni!$A$9:$A$48,0))="","Tipo?",INDEX(Impostazioni!$B$9:$B$48,MATCH(C912,Impostazioni!$A$9:$A$48,0))),"Categoria?"))</f>
        <v/>
      </c>
      <c r="F912" s="68" t="str">
        <f t="shared" si="28"/>
        <v/>
      </c>
      <c r="G912" s="69" t="str">
        <f t="shared" si="29"/>
        <v/>
      </c>
    </row>
    <row r="913" spans="1:7" x14ac:dyDescent="0.25">
      <c r="A913" s="64"/>
      <c r="B913" s="65"/>
      <c r="C913" s="65"/>
      <c r="D913" s="66"/>
      <c r="E913" s="67" t="str">
        <f>IF(C913="","",IFERROR(IF(INDEX(Impostazioni!$B$9:$B$48,MATCH(C913,Impostazioni!$A$9:$A$48,0))="","Tipo?",INDEX(Impostazioni!$B$9:$B$48,MATCH(C913,Impostazioni!$A$9:$A$48,0))),"Categoria?"))</f>
        <v/>
      </c>
      <c r="F913" s="68" t="str">
        <f t="shared" si="28"/>
        <v/>
      </c>
      <c r="G913" s="69" t="str">
        <f t="shared" si="29"/>
        <v/>
      </c>
    </row>
    <row r="914" spans="1:7" x14ac:dyDescent="0.25">
      <c r="A914" s="64"/>
      <c r="B914" s="65"/>
      <c r="C914" s="65"/>
      <c r="D914" s="66"/>
      <c r="E914" s="67" t="str">
        <f>IF(C914="","",IFERROR(IF(INDEX(Impostazioni!$B$9:$B$48,MATCH(C914,Impostazioni!$A$9:$A$48,0))="","Tipo?",INDEX(Impostazioni!$B$9:$B$48,MATCH(C914,Impostazioni!$A$9:$A$48,0))),"Categoria?"))</f>
        <v/>
      </c>
      <c r="F914" s="68" t="str">
        <f t="shared" si="28"/>
        <v/>
      </c>
      <c r="G914" s="69" t="str">
        <f t="shared" si="29"/>
        <v/>
      </c>
    </row>
    <row r="915" spans="1:7" x14ac:dyDescent="0.25">
      <c r="A915" s="64"/>
      <c r="B915" s="65"/>
      <c r="C915" s="65"/>
      <c r="D915" s="66"/>
      <c r="E915" s="67" t="str">
        <f>IF(C915="","",IFERROR(IF(INDEX(Impostazioni!$B$9:$B$48,MATCH(C915,Impostazioni!$A$9:$A$48,0))="","Tipo?",INDEX(Impostazioni!$B$9:$B$48,MATCH(C915,Impostazioni!$A$9:$A$48,0))),"Categoria?"))</f>
        <v/>
      </c>
      <c r="F915" s="68" t="str">
        <f t="shared" si="28"/>
        <v/>
      </c>
      <c r="G915" s="69" t="str">
        <f t="shared" si="29"/>
        <v/>
      </c>
    </row>
    <row r="916" spans="1:7" x14ac:dyDescent="0.25">
      <c r="A916" s="64"/>
      <c r="B916" s="65"/>
      <c r="C916" s="65"/>
      <c r="D916" s="66"/>
      <c r="E916" s="67" t="str">
        <f>IF(C916="","",IFERROR(IF(INDEX(Impostazioni!$B$9:$B$48,MATCH(C916,Impostazioni!$A$9:$A$48,0))="","Tipo?",INDEX(Impostazioni!$B$9:$B$48,MATCH(C916,Impostazioni!$A$9:$A$48,0))),"Categoria?"))</f>
        <v/>
      </c>
      <c r="F916" s="68" t="str">
        <f t="shared" si="28"/>
        <v/>
      </c>
      <c r="G916" s="69" t="str">
        <f t="shared" si="29"/>
        <v/>
      </c>
    </row>
    <row r="917" spans="1:7" x14ac:dyDescent="0.25">
      <c r="A917" s="64"/>
      <c r="B917" s="65"/>
      <c r="C917" s="65"/>
      <c r="D917" s="66"/>
      <c r="E917" s="67" t="str">
        <f>IF(C917="","",IFERROR(IF(INDEX(Impostazioni!$B$9:$B$48,MATCH(C917,Impostazioni!$A$9:$A$48,0))="","Tipo?",INDEX(Impostazioni!$B$9:$B$48,MATCH(C917,Impostazioni!$A$9:$A$48,0))),"Categoria?"))</f>
        <v/>
      </c>
      <c r="F917" s="68" t="str">
        <f t="shared" si="28"/>
        <v/>
      </c>
      <c r="G917" s="69" t="str">
        <f t="shared" si="29"/>
        <v/>
      </c>
    </row>
    <row r="918" spans="1:7" x14ac:dyDescent="0.25">
      <c r="A918" s="64"/>
      <c r="B918" s="65"/>
      <c r="C918" s="65"/>
      <c r="D918" s="66"/>
      <c r="E918" s="67" t="str">
        <f>IF(C918="","",IFERROR(IF(INDEX(Impostazioni!$B$9:$B$48,MATCH(C918,Impostazioni!$A$9:$A$48,0))="","Tipo?",INDEX(Impostazioni!$B$9:$B$48,MATCH(C918,Impostazioni!$A$9:$A$48,0))),"Categoria?"))</f>
        <v/>
      </c>
      <c r="F918" s="68" t="str">
        <f t="shared" si="28"/>
        <v/>
      </c>
      <c r="G918" s="69" t="str">
        <f t="shared" si="29"/>
        <v/>
      </c>
    </row>
    <row r="919" spans="1:7" x14ac:dyDescent="0.25">
      <c r="A919" s="64"/>
      <c r="B919" s="65"/>
      <c r="C919" s="65"/>
      <c r="D919" s="66"/>
      <c r="E919" s="67" t="str">
        <f>IF(C919="","",IFERROR(IF(INDEX(Impostazioni!$B$9:$B$48,MATCH(C919,Impostazioni!$A$9:$A$48,0))="","Tipo?",INDEX(Impostazioni!$B$9:$B$48,MATCH(C919,Impostazioni!$A$9:$A$48,0))),"Categoria?"))</f>
        <v/>
      </c>
      <c r="F919" s="68" t="str">
        <f t="shared" si="28"/>
        <v/>
      </c>
      <c r="G919" s="69" t="str">
        <f t="shared" si="29"/>
        <v/>
      </c>
    </row>
    <row r="920" spans="1:7" x14ac:dyDescent="0.25">
      <c r="A920" s="64"/>
      <c r="B920" s="65"/>
      <c r="C920" s="65"/>
      <c r="D920" s="66"/>
      <c r="E920" s="67" t="str">
        <f>IF(C920="","",IFERROR(IF(INDEX(Impostazioni!$B$9:$B$48,MATCH(C920,Impostazioni!$A$9:$A$48,0))="","Tipo?",INDEX(Impostazioni!$B$9:$B$48,MATCH(C920,Impostazioni!$A$9:$A$48,0))),"Categoria?"))</f>
        <v/>
      </c>
      <c r="F920" s="68" t="str">
        <f t="shared" si="28"/>
        <v/>
      </c>
      <c r="G920" s="69" t="str">
        <f t="shared" si="29"/>
        <v/>
      </c>
    </row>
    <row r="921" spans="1:7" x14ac:dyDescent="0.25">
      <c r="A921" s="64"/>
      <c r="B921" s="65"/>
      <c r="C921" s="65"/>
      <c r="D921" s="66"/>
      <c r="E921" s="67" t="str">
        <f>IF(C921="","",IFERROR(IF(INDEX(Impostazioni!$B$9:$B$48,MATCH(C921,Impostazioni!$A$9:$A$48,0))="","Tipo?",INDEX(Impostazioni!$B$9:$B$48,MATCH(C921,Impostazioni!$A$9:$A$48,0))),"Categoria?"))</f>
        <v/>
      </c>
      <c r="F921" s="68" t="str">
        <f t="shared" si="28"/>
        <v/>
      </c>
      <c r="G921" s="69" t="str">
        <f t="shared" si="29"/>
        <v/>
      </c>
    </row>
    <row r="922" spans="1:7" x14ac:dyDescent="0.25">
      <c r="A922" s="64"/>
      <c r="B922" s="65"/>
      <c r="C922" s="65"/>
      <c r="D922" s="66"/>
      <c r="E922" s="67" t="str">
        <f>IF(C922="","",IFERROR(IF(INDEX(Impostazioni!$B$9:$B$48,MATCH(C922,Impostazioni!$A$9:$A$48,0))="","Tipo?",INDEX(Impostazioni!$B$9:$B$48,MATCH(C922,Impostazioni!$A$9:$A$48,0))),"Categoria?"))</f>
        <v/>
      </c>
      <c r="F922" s="68" t="str">
        <f t="shared" si="28"/>
        <v/>
      </c>
      <c r="G922" s="69" t="str">
        <f t="shared" si="29"/>
        <v/>
      </c>
    </row>
    <row r="923" spans="1:7" x14ac:dyDescent="0.25">
      <c r="A923" s="64"/>
      <c r="B923" s="65"/>
      <c r="C923" s="65"/>
      <c r="D923" s="66"/>
      <c r="E923" s="67" t="str">
        <f>IF(C923="","",IFERROR(IF(INDEX(Impostazioni!$B$9:$B$48,MATCH(C923,Impostazioni!$A$9:$A$48,0))="","Tipo?",INDEX(Impostazioni!$B$9:$B$48,MATCH(C923,Impostazioni!$A$9:$A$48,0))),"Categoria?"))</f>
        <v/>
      </c>
      <c r="F923" s="68" t="str">
        <f t="shared" si="28"/>
        <v/>
      </c>
      <c r="G923" s="69" t="str">
        <f t="shared" si="29"/>
        <v/>
      </c>
    </row>
    <row r="924" spans="1:7" x14ac:dyDescent="0.25">
      <c r="A924" s="64"/>
      <c r="B924" s="65"/>
      <c r="C924" s="65"/>
      <c r="D924" s="66"/>
      <c r="E924" s="67" t="str">
        <f>IF(C924="","",IFERROR(IF(INDEX(Impostazioni!$B$9:$B$48,MATCH(C924,Impostazioni!$A$9:$A$48,0))="","Tipo?",INDEX(Impostazioni!$B$9:$B$48,MATCH(C924,Impostazioni!$A$9:$A$48,0))),"Categoria?"))</f>
        <v/>
      </c>
      <c r="F924" s="68" t="str">
        <f t="shared" si="28"/>
        <v/>
      </c>
      <c r="G924" s="69" t="str">
        <f t="shared" si="29"/>
        <v/>
      </c>
    </row>
    <row r="925" spans="1:7" x14ac:dyDescent="0.25">
      <c r="A925" s="64"/>
      <c r="B925" s="65"/>
      <c r="C925" s="65"/>
      <c r="D925" s="66"/>
      <c r="E925" s="67" t="str">
        <f>IF(C925="","",IFERROR(IF(INDEX(Impostazioni!$B$9:$B$48,MATCH(C925,Impostazioni!$A$9:$A$48,0))="","Tipo?",INDEX(Impostazioni!$B$9:$B$48,MATCH(C925,Impostazioni!$A$9:$A$48,0))),"Categoria?"))</f>
        <v/>
      </c>
      <c r="F925" s="68" t="str">
        <f t="shared" si="28"/>
        <v/>
      </c>
      <c r="G925" s="69" t="str">
        <f t="shared" si="29"/>
        <v/>
      </c>
    </row>
    <row r="926" spans="1:7" x14ac:dyDescent="0.25">
      <c r="A926" s="64"/>
      <c r="B926" s="65"/>
      <c r="C926" s="65"/>
      <c r="D926" s="66"/>
      <c r="E926" s="67" t="str">
        <f>IF(C926="","",IFERROR(IF(INDEX(Impostazioni!$B$9:$B$48,MATCH(C926,Impostazioni!$A$9:$A$48,0))="","Tipo?",INDEX(Impostazioni!$B$9:$B$48,MATCH(C926,Impostazioni!$A$9:$A$48,0))),"Categoria?"))</f>
        <v/>
      </c>
      <c r="F926" s="68" t="str">
        <f t="shared" si="28"/>
        <v/>
      </c>
      <c r="G926" s="69" t="str">
        <f t="shared" si="29"/>
        <v/>
      </c>
    </row>
    <row r="927" spans="1:7" x14ac:dyDescent="0.25">
      <c r="A927" s="64"/>
      <c r="B927" s="65"/>
      <c r="C927" s="65"/>
      <c r="D927" s="66"/>
      <c r="E927" s="67" t="str">
        <f>IF(C927="","",IFERROR(IF(INDEX(Impostazioni!$B$9:$B$48,MATCH(C927,Impostazioni!$A$9:$A$48,0))="","Tipo?",INDEX(Impostazioni!$B$9:$B$48,MATCH(C927,Impostazioni!$A$9:$A$48,0))),"Categoria?"))</f>
        <v/>
      </c>
      <c r="F927" s="68" t="str">
        <f t="shared" si="28"/>
        <v/>
      </c>
      <c r="G927" s="69" t="str">
        <f t="shared" si="29"/>
        <v/>
      </c>
    </row>
    <row r="928" spans="1:7" x14ac:dyDescent="0.25">
      <c r="A928" s="64"/>
      <c r="B928" s="65"/>
      <c r="C928" s="65"/>
      <c r="D928" s="66"/>
      <c r="E928" s="67" t="str">
        <f>IF(C928="","",IFERROR(IF(INDEX(Impostazioni!$B$9:$B$48,MATCH(C928,Impostazioni!$A$9:$A$48,0))="","Tipo?",INDEX(Impostazioni!$B$9:$B$48,MATCH(C928,Impostazioni!$A$9:$A$48,0))),"Categoria?"))</f>
        <v/>
      </c>
      <c r="F928" s="68" t="str">
        <f t="shared" si="28"/>
        <v/>
      </c>
      <c r="G928" s="69" t="str">
        <f t="shared" si="29"/>
        <v/>
      </c>
    </row>
    <row r="929" spans="1:7" x14ac:dyDescent="0.25">
      <c r="A929" s="64"/>
      <c r="B929" s="65"/>
      <c r="C929" s="65"/>
      <c r="D929" s="66"/>
      <c r="E929" s="67" t="str">
        <f>IF(C929="","",IFERROR(IF(INDEX(Impostazioni!$B$9:$B$48,MATCH(C929,Impostazioni!$A$9:$A$48,0))="","Tipo?",INDEX(Impostazioni!$B$9:$B$48,MATCH(C929,Impostazioni!$A$9:$A$48,0))),"Categoria?"))</f>
        <v/>
      </c>
      <c r="F929" s="68" t="str">
        <f t="shared" si="28"/>
        <v/>
      </c>
      <c r="G929" s="69" t="str">
        <f t="shared" si="29"/>
        <v/>
      </c>
    </row>
    <row r="930" spans="1:7" x14ac:dyDescent="0.25">
      <c r="A930" s="64"/>
      <c r="B930" s="65"/>
      <c r="C930" s="65"/>
      <c r="D930" s="66"/>
      <c r="E930" s="67" t="str">
        <f>IF(C930="","",IFERROR(IF(INDEX(Impostazioni!$B$9:$B$48,MATCH(C930,Impostazioni!$A$9:$A$48,0))="","Tipo?",INDEX(Impostazioni!$B$9:$B$48,MATCH(C930,Impostazioni!$A$9:$A$48,0))),"Categoria?"))</f>
        <v/>
      </c>
      <c r="F930" s="68" t="str">
        <f t="shared" si="28"/>
        <v/>
      </c>
      <c r="G930" s="69" t="str">
        <f t="shared" si="29"/>
        <v/>
      </c>
    </row>
    <row r="931" spans="1:7" x14ac:dyDescent="0.25">
      <c r="A931" s="64"/>
      <c r="B931" s="65"/>
      <c r="C931" s="65"/>
      <c r="D931" s="66"/>
      <c r="E931" s="67" t="str">
        <f>IF(C931="","",IFERROR(IF(INDEX(Impostazioni!$B$9:$B$48,MATCH(C931,Impostazioni!$A$9:$A$48,0))="","Tipo?",INDEX(Impostazioni!$B$9:$B$48,MATCH(C931,Impostazioni!$A$9:$A$48,0))),"Categoria?"))</f>
        <v/>
      </c>
      <c r="F931" s="68" t="str">
        <f t="shared" si="28"/>
        <v/>
      </c>
      <c r="G931" s="69" t="str">
        <f t="shared" si="29"/>
        <v/>
      </c>
    </row>
    <row r="932" spans="1:7" x14ac:dyDescent="0.25">
      <c r="A932" s="64"/>
      <c r="B932" s="65"/>
      <c r="C932" s="65"/>
      <c r="D932" s="66"/>
      <c r="E932" s="67" t="str">
        <f>IF(C932="","",IFERROR(IF(INDEX(Impostazioni!$B$9:$B$48,MATCH(C932,Impostazioni!$A$9:$A$48,0))="","Tipo?",INDEX(Impostazioni!$B$9:$B$48,MATCH(C932,Impostazioni!$A$9:$A$48,0))),"Categoria?"))</f>
        <v/>
      </c>
      <c r="F932" s="68" t="str">
        <f t="shared" si="28"/>
        <v/>
      </c>
      <c r="G932" s="69" t="str">
        <f t="shared" si="29"/>
        <v/>
      </c>
    </row>
    <row r="933" spans="1:7" x14ac:dyDescent="0.25">
      <c r="A933" s="64"/>
      <c r="B933" s="65"/>
      <c r="C933" s="65"/>
      <c r="D933" s="66"/>
      <c r="E933" s="67" t="str">
        <f>IF(C933="","",IFERROR(IF(INDEX(Impostazioni!$B$9:$B$48,MATCH(C933,Impostazioni!$A$9:$A$48,0))="","Tipo?",INDEX(Impostazioni!$B$9:$B$48,MATCH(C933,Impostazioni!$A$9:$A$48,0))),"Categoria?"))</f>
        <v/>
      </c>
      <c r="F933" s="68" t="str">
        <f t="shared" si="28"/>
        <v/>
      </c>
      <c r="G933" s="69" t="str">
        <f t="shared" si="29"/>
        <v/>
      </c>
    </row>
    <row r="934" spans="1:7" x14ac:dyDescent="0.25">
      <c r="A934" s="64"/>
      <c r="B934" s="65"/>
      <c r="C934" s="65"/>
      <c r="D934" s="66"/>
      <c r="E934" s="67" t="str">
        <f>IF(C934="","",IFERROR(IF(INDEX(Impostazioni!$B$9:$B$48,MATCH(C934,Impostazioni!$A$9:$A$48,0))="","Tipo?",INDEX(Impostazioni!$B$9:$B$48,MATCH(C934,Impostazioni!$A$9:$A$48,0))),"Categoria?"))</f>
        <v/>
      </c>
      <c r="F934" s="68" t="str">
        <f t="shared" si="28"/>
        <v/>
      </c>
      <c r="G934" s="69" t="str">
        <f t="shared" si="29"/>
        <v/>
      </c>
    </row>
    <row r="935" spans="1:7" x14ac:dyDescent="0.25">
      <c r="A935" s="64"/>
      <c r="B935" s="65"/>
      <c r="C935" s="65"/>
      <c r="D935" s="66"/>
      <c r="E935" s="67" t="str">
        <f>IF(C935="","",IFERROR(IF(INDEX(Impostazioni!$B$9:$B$48,MATCH(C935,Impostazioni!$A$9:$A$48,0))="","Tipo?",INDEX(Impostazioni!$B$9:$B$48,MATCH(C935,Impostazioni!$A$9:$A$48,0))),"Categoria?"))</f>
        <v/>
      </c>
      <c r="F935" s="68" t="str">
        <f t="shared" si="28"/>
        <v/>
      </c>
      <c r="G935" s="69" t="str">
        <f t="shared" si="29"/>
        <v/>
      </c>
    </row>
    <row r="936" spans="1:7" x14ac:dyDescent="0.25">
      <c r="A936" s="64"/>
      <c r="B936" s="65"/>
      <c r="C936" s="65"/>
      <c r="D936" s="66"/>
      <c r="E936" s="67" t="str">
        <f>IF(C936="","",IFERROR(IF(INDEX(Impostazioni!$B$9:$B$48,MATCH(C936,Impostazioni!$A$9:$A$48,0))="","Tipo?",INDEX(Impostazioni!$B$9:$B$48,MATCH(C936,Impostazioni!$A$9:$A$48,0))),"Categoria?"))</f>
        <v/>
      </c>
      <c r="F936" s="68" t="str">
        <f t="shared" si="28"/>
        <v/>
      </c>
      <c r="G936" s="69" t="str">
        <f t="shared" si="29"/>
        <v/>
      </c>
    </row>
    <row r="937" spans="1:7" x14ac:dyDescent="0.25">
      <c r="A937" s="64"/>
      <c r="B937" s="65"/>
      <c r="C937" s="65"/>
      <c r="D937" s="66"/>
      <c r="E937" s="67" t="str">
        <f>IF(C937="","",IFERROR(IF(INDEX(Impostazioni!$B$9:$B$48,MATCH(C937,Impostazioni!$A$9:$A$48,0))="","Tipo?",INDEX(Impostazioni!$B$9:$B$48,MATCH(C937,Impostazioni!$A$9:$A$48,0))),"Categoria?"))</f>
        <v/>
      </c>
      <c r="F937" s="68" t="str">
        <f t="shared" si="28"/>
        <v/>
      </c>
      <c r="G937" s="69" t="str">
        <f t="shared" si="29"/>
        <v/>
      </c>
    </row>
    <row r="938" spans="1:7" x14ac:dyDescent="0.25">
      <c r="A938" s="64"/>
      <c r="B938" s="65"/>
      <c r="C938" s="65"/>
      <c r="D938" s="66"/>
      <c r="E938" s="67" t="str">
        <f>IF(C938="","",IFERROR(IF(INDEX(Impostazioni!$B$9:$B$48,MATCH(C938,Impostazioni!$A$9:$A$48,0))="","Tipo?",INDEX(Impostazioni!$B$9:$B$48,MATCH(C938,Impostazioni!$A$9:$A$48,0))),"Categoria?"))</f>
        <v/>
      </c>
      <c r="F938" s="68" t="str">
        <f t="shared" si="28"/>
        <v/>
      </c>
      <c r="G938" s="69" t="str">
        <f t="shared" si="29"/>
        <v/>
      </c>
    </row>
    <row r="939" spans="1:7" x14ac:dyDescent="0.25">
      <c r="A939" s="64"/>
      <c r="B939" s="65"/>
      <c r="C939" s="65"/>
      <c r="D939" s="66"/>
      <c r="E939" s="67" t="str">
        <f>IF(C939="","",IFERROR(IF(INDEX(Impostazioni!$B$9:$B$48,MATCH(C939,Impostazioni!$A$9:$A$48,0))="","Tipo?",INDEX(Impostazioni!$B$9:$B$48,MATCH(C939,Impostazioni!$A$9:$A$48,0))),"Categoria?"))</f>
        <v/>
      </c>
      <c r="F939" s="68" t="str">
        <f t="shared" si="28"/>
        <v/>
      </c>
      <c r="G939" s="69" t="str">
        <f t="shared" si="29"/>
        <v/>
      </c>
    </row>
    <row r="940" spans="1:7" x14ac:dyDescent="0.25">
      <c r="A940" s="64"/>
      <c r="B940" s="65"/>
      <c r="C940" s="65"/>
      <c r="D940" s="66"/>
      <c r="E940" s="67" t="str">
        <f>IF(C940="","",IFERROR(IF(INDEX(Impostazioni!$B$9:$B$48,MATCH(C940,Impostazioni!$A$9:$A$48,0))="","Tipo?",INDEX(Impostazioni!$B$9:$B$48,MATCH(C940,Impostazioni!$A$9:$A$48,0))),"Categoria?"))</f>
        <v/>
      </c>
      <c r="F940" s="68" t="str">
        <f t="shared" si="28"/>
        <v/>
      </c>
      <c r="G940" s="69" t="str">
        <f t="shared" si="29"/>
        <v/>
      </c>
    </row>
    <row r="941" spans="1:7" x14ac:dyDescent="0.25">
      <c r="A941" s="64"/>
      <c r="B941" s="65"/>
      <c r="C941" s="65"/>
      <c r="D941" s="66"/>
      <c r="E941" s="67" t="str">
        <f>IF(C941="","",IFERROR(IF(INDEX(Impostazioni!$B$9:$B$48,MATCH(C941,Impostazioni!$A$9:$A$48,0))="","Tipo?",INDEX(Impostazioni!$B$9:$B$48,MATCH(C941,Impostazioni!$A$9:$A$48,0))),"Categoria?"))</f>
        <v/>
      </c>
      <c r="F941" s="68" t="str">
        <f t="shared" si="28"/>
        <v/>
      </c>
      <c r="G941" s="69" t="str">
        <f t="shared" si="29"/>
        <v/>
      </c>
    </row>
    <row r="942" spans="1:7" x14ac:dyDescent="0.25">
      <c r="A942" s="64"/>
      <c r="B942" s="65"/>
      <c r="C942" s="65"/>
      <c r="D942" s="66"/>
      <c r="E942" s="67" t="str">
        <f>IF(C942="","",IFERROR(IF(INDEX(Impostazioni!$B$9:$B$48,MATCH(C942,Impostazioni!$A$9:$A$48,0))="","Tipo?",INDEX(Impostazioni!$B$9:$B$48,MATCH(C942,Impostazioni!$A$9:$A$48,0))),"Categoria?"))</f>
        <v/>
      </c>
      <c r="F942" s="68" t="str">
        <f t="shared" si="28"/>
        <v/>
      </c>
      <c r="G942" s="69" t="str">
        <f t="shared" si="29"/>
        <v/>
      </c>
    </row>
    <row r="943" spans="1:7" x14ac:dyDescent="0.25">
      <c r="A943" s="64"/>
      <c r="B943" s="65"/>
      <c r="C943" s="65"/>
      <c r="D943" s="66"/>
      <c r="E943" s="67" t="str">
        <f>IF(C943="","",IFERROR(IF(INDEX(Impostazioni!$B$9:$B$48,MATCH(C943,Impostazioni!$A$9:$A$48,0))="","Tipo?",INDEX(Impostazioni!$B$9:$B$48,MATCH(C943,Impostazioni!$A$9:$A$48,0))),"Categoria?"))</f>
        <v/>
      </c>
      <c r="F943" s="68" t="str">
        <f t="shared" si="28"/>
        <v/>
      </c>
      <c r="G943" s="69" t="str">
        <f t="shared" si="29"/>
        <v/>
      </c>
    </row>
    <row r="944" spans="1:7" x14ac:dyDescent="0.25">
      <c r="A944" s="64"/>
      <c r="B944" s="65"/>
      <c r="C944" s="65"/>
      <c r="D944" s="66"/>
      <c r="E944" s="67" t="str">
        <f>IF(C944="","",IFERROR(IF(INDEX(Impostazioni!$B$9:$B$48,MATCH(C944,Impostazioni!$A$9:$A$48,0))="","Tipo?",INDEX(Impostazioni!$B$9:$B$48,MATCH(C944,Impostazioni!$A$9:$A$48,0))),"Categoria?"))</f>
        <v/>
      </c>
      <c r="F944" s="68" t="str">
        <f t="shared" si="28"/>
        <v/>
      </c>
      <c r="G944" s="69" t="str">
        <f t="shared" si="29"/>
        <v/>
      </c>
    </row>
    <row r="945" spans="1:7" x14ac:dyDescent="0.25">
      <c r="A945" s="64"/>
      <c r="B945" s="65"/>
      <c r="C945" s="65"/>
      <c r="D945" s="66"/>
      <c r="E945" s="67" t="str">
        <f>IF(C945="","",IFERROR(IF(INDEX(Impostazioni!$B$9:$B$48,MATCH(C945,Impostazioni!$A$9:$A$48,0))="","Tipo?",INDEX(Impostazioni!$B$9:$B$48,MATCH(C945,Impostazioni!$A$9:$A$48,0))),"Categoria?"))</f>
        <v/>
      </c>
      <c r="F945" s="68" t="str">
        <f t="shared" si="28"/>
        <v/>
      </c>
      <c r="G945" s="69" t="str">
        <f t="shared" si="29"/>
        <v/>
      </c>
    </row>
    <row r="946" spans="1:7" x14ac:dyDescent="0.25">
      <c r="A946" s="64"/>
      <c r="B946" s="65"/>
      <c r="C946" s="65"/>
      <c r="D946" s="66"/>
      <c r="E946" s="67" t="str">
        <f>IF(C946="","",IFERROR(IF(INDEX(Impostazioni!$B$9:$B$48,MATCH(C946,Impostazioni!$A$9:$A$48,0))="","Tipo?",INDEX(Impostazioni!$B$9:$B$48,MATCH(C946,Impostazioni!$A$9:$A$48,0))),"Categoria?"))</f>
        <v/>
      </c>
      <c r="F946" s="68" t="str">
        <f t="shared" si="28"/>
        <v/>
      </c>
      <c r="G946" s="69" t="str">
        <f t="shared" si="29"/>
        <v/>
      </c>
    </row>
    <row r="947" spans="1:7" x14ac:dyDescent="0.25">
      <c r="A947" s="64"/>
      <c r="B947" s="65"/>
      <c r="C947" s="65"/>
      <c r="D947" s="66"/>
      <c r="E947" s="67" t="str">
        <f>IF(C947="","",IFERROR(IF(INDEX(Impostazioni!$B$9:$B$48,MATCH(C947,Impostazioni!$A$9:$A$48,0))="","Tipo?",INDEX(Impostazioni!$B$9:$B$48,MATCH(C947,Impostazioni!$A$9:$A$48,0))),"Categoria?"))</f>
        <v/>
      </c>
      <c r="F947" s="68" t="str">
        <f t="shared" si="28"/>
        <v/>
      </c>
      <c r="G947" s="69" t="str">
        <f t="shared" si="29"/>
        <v/>
      </c>
    </row>
    <row r="948" spans="1:7" x14ac:dyDescent="0.25">
      <c r="A948" s="64"/>
      <c r="B948" s="65"/>
      <c r="C948" s="65"/>
      <c r="D948" s="66"/>
      <c r="E948" s="67" t="str">
        <f>IF(C948="","",IFERROR(IF(INDEX(Impostazioni!$B$9:$B$48,MATCH(C948,Impostazioni!$A$9:$A$48,0))="","Tipo?",INDEX(Impostazioni!$B$9:$B$48,MATCH(C948,Impostazioni!$A$9:$A$48,0))),"Categoria?"))</f>
        <v/>
      </c>
      <c r="F948" s="68" t="str">
        <f t="shared" si="28"/>
        <v/>
      </c>
      <c r="G948" s="69" t="str">
        <f t="shared" si="29"/>
        <v/>
      </c>
    </row>
    <row r="949" spans="1:7" x14ac:dyDescent="0.25">
      <c r="A949" s="64"/>
      <c r="B949" s="65"/>
      <c r="C949" s="65"/>
      <c r="D949" s="66"/>
      <c r="E949" s="67" t="str">
        <f>IF(C949="","",IFERROR(IF(INDEX(Impostazioni!$B$9:$B$48,MATCH(C949,Impostazioni!$A$9:$A$48,0))="","Tipo?",INDEX(Impostazioni!$B$9:$B$48,MATCH(C949,Impostazioni!$A$9:$A$48,0))),"Categoria?"))</f>
        <v/>
      </c>
      <c r="F949" s="68" t="str">
        <f t="shared" si="28"/>
        <v/>
      </c>
      <c r="G949" s="69" t="str">
        <f t="shared" si="29"/>
        <v/>
      </c>
    </row>
    <row r="950" spans="1:7" x14ac:dyDescent="0.25">
      <c r="A950" s="64"/>
      <c r="B950" s="65"/>
      <c r="C950" s="65"/>
      <c r="D950" s="66"/>
      <c r="E950" s="67" t="str">
        <f>IF(C950="","",IFERROR(IF(INDEX(Impostazioni!$B$9:$B$48,MATCH(C950,Impostazioni!$A$9:$A$48,0))="","Tipo?",INDEX(Impostazioni!$B$9:$B$48,MATCH(C950,Impostazioni!$A$9:$A$48,0))),"Categoria?"))</f>
        <v/>
      </c>
      <c r="F950" s="68" t="str">
        <f t="shared" si="28"/>
        <v/>
      </c>
      <c r="G950" s="69" t="str">
        <f t="shared" si="29"/>
        <v/>
      </c>
    </row>
    <row r="951" spans="1:7" x14ac:dyDescent="0.25">
      <c r="A951" s="64"/>
      <c r="B951" s="65"/>
      <c r="C951" s="65"/>
      <c r="D951" s="66"/>
      <c r="E951" s="67" t="str">
        <f>IF(C951="","",IFERROR(IF(INDEX(Impostazioni!$B$9:$B$48,MATCH(C951,Impostazioni!$A$9:$A$48,0))="","Tipo?",INDEX(Impostazioni!$B$9:$B$48,MATCH(C951,Impostazioni!$A$9:$A$48,0))),"Categoria?"))</f>
        <v/>
      </c>
      <c r="F951" s="68" t="str">
        <f t="shared" si="28"/>
        <v/>
      </c>
      <c r="G951" s="69" t="str">
        <f t="shared" si="29"/>
        <v/>
      </c>
    </row>
    <row r="952" spans="1:7" x14ac:dyDescent="0.25">
      <c r="A952" s="64"/>
      <c r="B952" s="65"/>
      <c r="C952" s="65"/>
      <c r="D952" s="66"/>
      <c r="E952" s="67" t="str">
        <f>IF(C952="","",IFERROR(IF(INDEX(Impostazioni!$B$9:$B$48,MATCH(C952,Impostazioni!$A$9:$A$48,0))="","Tipo?",INDEX(Impostazioni!$B$9:$B$48,MATCH(C952,Impostazioni!$A$9:$A$48,0))),"Categoria?"))</f>
        <v/>
      </c>
      <c r="F952" s="68" t="str">
        <f t="shared" si="28"/>
        <v/>
      </c>
      <c r="G952" s="69" t="str">
        <f t="shared" si="29"/>
        <v/>
      </c>
    </row>
    <row r="953" spans="1:7" x14ac:dyDescent="0.25">
      <c r="A953" s="64"/>
      <c r="B953" s="65"/>
      <c r="C953" s="65"/>
      <c r="D953" s="66"/>
      <c r="E953" s="67" t="str">
        <f>IF(C953="","",IFERROR(IF(INDEX(Impostazioni!$B$9:$B$48,MATCH(C953,Impostazioni!$A$9:$A$48,0))="","Tipo?",INDEX(Impostazioni!$B$9:$B$48,MATCH(C953,Impostazioni!$A$9:$A$48,0))),"Categoria?"))</f>
        <v/>
      </c>
      <c r="F953" s="68" t="str">
        <f t="shared" si="28"/>
        <v/>
      </c>
      <c r="G953" s="69" t="str">
        <f t="shared" si="29"/>
        <v/>
      </c>
    </row>
    <row r="954" spans="1:7" x14ac:dyDescent="0.25">
      <c r="A954" s="64"/>
      <c r="B954" s="65"/>
      <c r="C954" s="65"/>
      <c r="D954" s="66"/>
      <c r="E954" s="67" t="str">
        <f>IF(C954="","",IFERROR(IF(INDEX(Impostazioni!$B$9:$B$48,MATCH(C954,Impostazioni!$A$9:$A$48,0))="","Tipo?",INDEX(Impostazioni!$B$9:$B$48,MATCH(C954,Impostazioni!$A$9:$A$48,0))),"Categoria?"))</f>
        <v/>
      </c>
      <c r="F954" s="68" t="str">
        <f t="shared" si="28"/>
        <v/>
      </c>
      <c r="G954" s="69" t="str">
        <f t="shared" si="29"/>
        <v/>
      </c>
    </row>
    <row r="955" spans="1:7" x14ac:dyDescent="0.25">
      <c r="A955" s="64"/>
      <c r="B955" s="65"/>
      <c r="C955" s="65"/>
      <c r="D955" s="66"/>
      <c r="E955" s="67" t="str">
        <f>IF(C955="","",IFERROR(IF(INDEX(Impostazioni!$B$9:$B$48,MATCH(C955,Impostazioni!$A$9:$A$48,0))="","Tipo?",INDEX(Impostazioni!$B$9:$B$48,MATCH(C955,Impostazioni!$A$9:$A$48,0))),"Categoria?"))</f>
        <v/>
      </c>
      <c r="F955" s="68" t="str">
        <f t="shared" si="28"/>
        <v/>
      </c>
      <c r="G955" s="69" t="str">
        <f t="shared" si="29"/>
        <v/>
      </c>
    </row>
    <row r="956" spans="1:7" x14ac:dyDescent="0.25">
      <c r="A956" s="64"/>
      <c r="B956" s="65"/>
      <c r="C956" s="65"/>
      <c r="D956" s="66"/>
      <c r="E956" s="67" t="str">
        <f>IF(C956="","",IFERROR(IF(INDEX(Impostazioni!$B$9:$B$48,MATCH(C956,Impostazioni!$A$9:$A$48,0))="","Tipo?",INDEX(Impostazioni!$B$9:$B$48,MATCH(C956,Impostazioni!$A$9:$A$48,0))),"Categoria?"))</f>
        <v/>
      </c>
      <c r="F956" s="68" t="str">
        <f t="shared" si="28"/>
        <v/>
      </c>
      <c r="G956" s="69" t="str">
        <f t="shared" si="29"/>
        <v/>
      </c>
    </row>
    <row r="957" spans="1:7" x14ac:dyDescent="0.25">
      <c r="A957" s="64"/>
      <c r="B957" s="65"/>
      <c r="C957" s="65"/>
      <c r="D957" s="66"/>
      <c r="E957" s="67" t="str">
        <f>IF(C957="","",IFERROR(IF(INDEX(Impostazioni!$B$9:$B$48,MATCH(C957,Impostazioni!$A$9:$A$48,0))="","Tipo?",INDEX(Impostazioni!$B$9:$B$48,MATCH(C957,Impostazioni!$A$9:$A$48,0))),"Categoria?"))</f>
        <v/>
      </c>
      <c r="F957" s="68" t="str">
        <f t="shared" si="28"/>
        <v/>
      </c>
      <c r="G957" s="69" t="str">
        <f t="shared" si="29"/>
        <v/>
      </c>
    </row>
    <row r="958" spans="1:7" x14ac:dyDescent="0.25">
      <c r="A958" s="64"/>
      <c r="B958" s="65"/>
      <c r="C958" s="65"/>
      <c r="D958" s="66"/>
      <c r="E958" s="67" t="str">
        <f>IF(C958="","",IFERROR(IF(INDEX(Impostazioni!$B$9:$B$48,MATCH(C958,Impostazioni!$A$9:$A$48,0))="","Tipo?",INDEX(Impostazioni!$B$9:$B$48,MATCH(C958,Impostazioni!$A$9:$A$48,0))),"Categoria?"))</f>
        <v/>
      </c>
      <c r="F958" s="68" t="str">
        <f t="shared" si="28"/>
        <v/>
      </c>
      <c r="G958" s="69" t="str">
        <f t="shared" si="29"/>
        <v/>
      </c>
    </row>
    <row r="959" spans="1:7" x14ac:dyDescent="0.25">
      <c r="A959" s="64"/>
      <c r="B959" s="65"/>
      <c r="C959" s="65"/>
      <c r="D959" s="66"/>
      <c r="E959" s="67" t="str">
        <f>IF(C959="","",IFERROR(IF(INDEX(Impostazioni!$B$9:$B$48,MATCH(C959,Impostazioni!$A$9:$A$48,0))="","Tipo?",INDEX(Impostazioni!$B$9:$B$48,MATCH(C959,Impostazioni!$A$9:$A$48,0))),"Categoria?"))</f>
        <v/>
      </c>
      <c r="F959" s="68" t="str">
        <f t="shared" si="28"/>
        <v/>
      </c>
      <c r="G959" s="69" t="str">
        <f t="shared" si="29"/>
        <v/>
      </c>
    </row>
    <row r="960" spans="1:7" x14ac:dyDescent="0.25">
      <c r="A960" s="64"/>
      <c r="B960" s="65"/>
      <c r="C960" s="65"/>
      <c r="D960" s="66"/>
      <c r="E960" s="67" t="str">
        <f>IF(C960="","",IFERROR(IF(INDEX(Impostazioni!$B$9:$B$48,MATCH(C960,Impostazioni!$A$9:$A$48,0))="","Tipo?",INDEX(Impostazioni!$B$9:$B$48,MATCH(C960,Impostazioni!$A$9:$A$48,0))),"Categoria?"))</f>
        <v/>
      </c>
      <c r="F960" s="68" t="str">
        <f t="shared" si="28"/>
        <v/>
      </c>
      <c r="G960" s="69" t="str">
        <f t="shared" si="29"/>
        <v/>
      </c>
    </row>
    <row r="961" spans="1:7" x14ac:dyDescent="0.25">
      <c r="A961" s="64"/>
      <c r="B961" s="65"/>
      <c r="C961" s="65"/>
      <c r="D961" s="66"/>
      <c r="E961" s="67" t="str">
        <f>IF(C961="","",IFERROR(IF(INDEX(Impostazioni!$B$9:$B$48,MATCH(C961,Impostazioni!$A$9:$A$48,0))="","Tipo?",INDEX(Impostazioni!$B$9:$B$48,MATCH(C961,Impostazioni!$A$9:$A$48,0))),"Categoria?"))</f>
        <v/>
      </c>
      <c r="F961" s="68" t="str">
        <f t="shared" si="28"/>
        <v/>
      </c>
      <c r="G961" s="69" t="str">
        <f t="shared" si="29"/>
        <v/>
      </c>
    </row>
    <row r="962" spans="1:7" x14ac:dyDescent="0.25">
      <c r="A962" s="64"/>
      <c r="B962" s="65"/>
      <c r="C962" s="65"/>
      <c r="D962" s="66"/>
      <c r="E962" s="67" t="str">
        <f>IF(C962="","",IFERROR(IF(INDEX(Impostazioni!$B$9:$B$48,MATCH(C962,Impostazioni!$A$9:$A$48,0))="","Tipo?",INDEX(Impostazioni!$B$9:$B$48,MATCH(C962,Impostazioni!$A$9:$A$48,0))),"Categoria?"))</f>
        <v/>
      </c>
      <c r="F962" s="68" t="str">
        <f t="shared" si="28"/>
        <v/>
      </c>
      <c r="G962" s="69" t="str">
        <f t="shared" si="29"/>
        <v/>
      </c>
    </row>
    <row r="963" spans="1:7" x14ac:dyDescent="0.25">
      <c r="A963" s="64"/>
      <c r="B963" s="65"/>
      <c r="C963" s="65"/>
      <c r="D963" s="66"/>
      <c r="E963" s="67" t="str">
        <f>IF(C963="","",IFERROR(IF(INDEX(Impostazioni!$B$9:$B$48,MATCH(C963,Impostazioni!$A$9:$A$48,0))="","Tipo?",INDEX(Impostazioni!$B$9:$B$48,MATCH(C963,Impostazioni!$A$9:$A$48,0))),"Categoria?"))</f>
        <v/>
      </c>
      <c r="F963" s="68" t="str">
        <f t="shared" si="28"/>
        <v/>
      </c>
      <c r="G963" s="69" t="str">
        <f t="shared" si="29"/>
        <v/>
      </c>
    </row>
    <row r="964" spans="1:7" x14ac:dyDescent="0.25">
      <c r="A964" s="64"/>
      <c r="B964" s="65"/>
      <c r="C964" s="65"/>
      <c r="D964" s="66"/>
      <c r="E964" s="67" t="str">
        <f>IF(C964="","",IFERROR(IF(INDEX(Impostazioni!$B$9:$B$48,MATCH(C964,Impostazioni!$A$9:$A$48,0))="","Tipo?",INDEX(Impostazioni!$B$9:$B$48,MATCH(C964,Impostazioni!$A$9:$A$48,0))),"Categoria?"))</f>
        <v/>
      </c>
      <c r="F964" s="68" t="str">
        <f t="shared" si="28"/>
        <v/>
      </c>
      <c r="G964" s="69" t="str">
        <f t="shared" si="29"/>
        <v/>
      </c>
    </row>
    <row r="965" spans="1:7" x14ac:dyDescent="0.25">
      <c r="A965" s="64"/>
      <c r="B965" s="65"/>
      <c r="C965" s="65"/>
      <c r="D965" s="66"/>
      <c r="E965" s="67" t="str">
        <f>IF(C965="","",IFERROR(IF(INDEX(Impostazioni!$B$9:$B$48,MATCH(C965,Impostazioni!$A$9:$A$48,0))="","Tipo?",INDEX(Impostazioni!$B$9:$B$48,MATCH(C965,Impostazioni!$A$9:$A$48,0))),"Categoria?"))</f>
        <v/>
      </c>
      <c r="F965" s="68" t="str">
        <f t="shared" ref="F965:F1028" si="30">IF(A965="","",IFERROR(MONTH(A965),"Data?"))</f>
        <v/>
      </c>
      <c r="G965" s="69" t="str">
        <f t="shared" ref="G965:G1028" si="31">IF(A965="","",IFERROR(YEAR(A965),"Data?"))</f>
        <v/>
      </c>
    </row>
    <row r="966" spans="1:7" x14ac:dyDescent="0.25">
      <c r="A966" s="64"/>
      <c r="B966" s="65"/>
      <c r="C966" s="65"/>
      <c r="D966" s="66"/>
      <c r="E966" s="67" t="str">
        <f>IF(C966="","",IFERROR(IF(INDEX(Impostazioni!$B$9:$B$48,MATCH(C966,Impostazioni!$A$9:$A$48,0))="","Tipo?",INDEX(Impostazioni!$B$9:$B$48,MATCH(C966,Impostazioni!$A$9:$A$48,0))),"Categoria?"))</f>
        <v/>
      </c>
      <c r="F966" s="68" t="str">
        <f t="shared" si="30"/>
        <v/>
      </c>
      <c r="G966" s="69" t="str">
        <f t="shared" si="31"/>
        <v/>
      </c>
    </row>
    <row r="967" spans="1:7" x14ac:dyDescent="0.25">
      <c r="A967" s="64"/>
      <c r="B967" s="65"/>
      <c r="C967" s="65"/>
      <c r="D967" s="66"/>
      <c r="E967" s="67" t="str">
        <f>IF(C967="","",IFERROR(IF(INDEX(Impostazioni!$B$9:$B$48,MATCH(C967,Impostazioni!$A$9:$A$48,0))="","Tipo?",INDEX(Impostazioni!$B$9:$B$48,MATCH(C967,Impostazioni!$A$9:$A$48,0))),"Categoria?"))</f>
        <v/>
      </c>
      <c r="F967" s="68" t="str">
        <f t="shared" si="30"/>
        <v/>
      </c>
      <c r="G967" s="69" t="str">
        <f t="shared" si="31"/>
        <v/>
      </c>
    </row>
    <row r="968" spans="1:7" x14ac:dyDescent="0.25">
      <c r="A968" s="64"/>
      <c r="B968" s="65"/>
      <c r="C968" s="65"/>
      <c r="D968" s="66"/>
      <c r="E968" s="67" t="str">
        <f>IF(C968="","",IFERROR(IF(INDEX(Impostazioni!$B$9:$B$48,MATCH(C968,Impostazioni!$A$9:$A$48,0))="","Tipo?",INDEX(Impostazioni!$B$9:$B$48,MATCH(C968,Impostazioni!$A$9:$A$48,0))),"Categoria?"))</f>
        <v/>
      </c>
      <c r="F968" s="68" t="str">
        <f t="shared" si="30"/>
        <v/>
      </c>
      <c r="G968" s="69" t="str">
        <f t="shared" si="31"/>
        <v/>
      </c>
    </row>
    <row r="969" spans="1:7" x14ac:dyDescent="0.25">
      <c r="A969" s="64"/>
      <c r="B969" s="65"/>
      <c r="C969" s="65"/>
      <c r="D969" s="66"/>
      <c r="E969" s="67" t="str">
        <f>IF(C969="","",IFERROR(IF(INDEX(Impostazioni!$B$9:$B$48,MATCH(C969,Impostazioni!$A$9:$A$48,0))="","Tipo?",INDEX(Impostazioni!$B$9:$B$48,MATCH(C969,Impostazioni!$A$9:$A$48,0))),"Categoria?"))</f>
        <v/>
      </c>
      <c r="F969" s="68" t="str">
        <f t="shared" si="30"/>
        <v/>
      </c>
      <c r="G969" s="69" t="str">
        <f t="shared" si="31"/>
        <v/>
      </c>
    </row>
    <row r="970" spans="1:7" x14ac:dyDescent="0.25">
      <c r="A970" s="64"/>
      <c r="B970" s="65"/>
      <c r="C970" s="65"/>
      <c r="D970" s="66"/>
      <c r="E970" s="67" t="str">
        <f>IF(C970="","",IFERROR(IF(INDEX(Impostazioni!$B$9:$B$48,MATCH(C970,Impostazioni!$A$9:$A$48,0))="","Tipo?",INDEX(Impostazioni!$B$9:$B$48,MATCH(C970,Impostazioni!$A$9:$A$48,0))),"Categoria?"))</f>
        <v/>
      </c>
      <c r="F970" s="68" t="str">
        <f t="shared" si="30"/>
        <v/>
      </c>
      <c r="G970" s="69" t="str">
        <f t="shared" si="31"/>
        <v/>
      </c>
    </row>
    <row r="971" spans="1:7" x14ac:dyDescent="0.25">
      <c r="A971" s="64"/>
      <c r="B971" s="65"/>
      <c r="C971" s="65"/>
      <c r="D971" s="66"/>
      <c r="E971" s="67" t="str">
        <f>IF(C971="","",IFERROR(IF(INDEX(Impostazioni!$B$9:$B$48,MATCH(C971,Impostazioni!$A$9:$A$48,0))="","Tipo?",INDEX(Impostazioni!$B$9:$B$48,MATCH(C971,Impostazioni!$A$9:$A$48,0))),"Categoria?"))</f>
        <v/>
      </c>
      <c r="F971" s="68" t="str">
        <f t="shared" si="30"/>
        <v/>
      </c>
      <c r="G971" s="69" t="str">
        <f t="shared" si="31"/>
        <v/>
      </c>
    </row>
    <row r="972" spans="1:7" x14ac:dyDescent="0.25">
      <c r="A972" s="64"/>
      <c r="B972" s="65"/>
      <c r="C972" s="65"/>
      <c r="D972" s="66"/>
      <c r="E972" s="67" t="str">
        <f>IF(C972="","",IFERROR(IF(INDEX(Impostazioni!$B$9:$B$48,MATCH(C972,Impostazioni!$A$9:$A$48,0))="","Tipo?",INDEX(Impostazioni!$B$9:$B$48,MATCH(C972,Impostazioni!$A$9:$A$48,0))),"Categoria?"))</f>
        <v/>
      </c>
      <c r="F972" s="68" t="str">
        <f t="shared" si="30"/>
        <v/>
      </c>
      <c r="G972" s="69" t="str">
        <f t="shared" si="31"/>
        <v/>
      </c>
    </row>
    <row r="973" spans="1:7" x14ac:dyDescent="0.25">
      <c r="A973" s="64"/>
      <c r="B973" s="65"/>
      <c r="C973" s="65"/>
      <c r="D973" s="66"/>
      <c r="E973" s="67" t="str">
        <f>IF(C973="","",IFERROR(IF(INDEX(Impostazioni!$B$9:$B$48,MATCH(C973,Impostazioni!$A$9:$A$48,0))="","Tipo?",INDEX(Impostazioni!$B$9:$B$48,MATCH(C973,Impostazioni!$A$9:$A$48,0))),"Categoria?"))</f>
        <v/>
      </c>
      <c r="F973" s="68" t="str">
        <f t="shared" si="30"/>
        <v/>
      </c>
      <c r="G973" s="69" t="str">
        <f t="shared" si="31"/>
        <v/>
      </c>
    </row>
    <row r="974" spans="1:7" x14ac:dyDescent="0.25">
      <c r="A974" s="64"/>
      <c r="B974" s="65"/>
      <c r="C974" s="65"/>
      <c r="D974" s="66"/>
      <c r="E974" s="67" t="str">
        <f>IF(C974="","",IFERROR(IF(INDEX(Impostazioni!$B$9:$B$48,MATCH(C974,Impostazioni!$A$9:$A$48,0))="","Tipo?",INDEX(Impostazioni!$B$9:$B$48,MATCH(C974,Impostazioni!$A$9:$A$48,0))),"Categoria?"))</f>
        <v/>
      </c>
      <c r="F974" s="68" t="str">
        <f t="shared" si="30"/>
        <v/>
      </c>
      <c r="G974" s="69" t="str">
        <f t="shared" si="31"/>
        <v/>
      </c>
    </row>
    <row r="975" spans="1:7" x14ac:dyDescent="0.25">
      <c r="A975" s="64"/>
      <c r="B975" s="65"/>
      <c r="C975" s="65"/>
      <c r="D975" s="66"/>
      <c r="E975" s="67" t="str">
        <f>IF(C975="","",IFERROR(IF(INDEX(Impostazioni!$B$9:$B$48,MATCH(C975,Impostazioni!$A$9:$A$48,0))="","Tipo?",INDEX(Impostazioni!$B$9:$B$48,MATCH(C975,Impostazioni!$A$9:$A$48,0))),"Categoria?"))</f>
        <v/>
      </c>
      <c r="F975" s="68" t="str">
        <f t="shared" si="30"/>
        <v/>
      </c>
      <c r="G975" s="69" t="str">
        <f t="shared" si="31"/>
        <v/>
      </c>
    </row>
    <row r="976" spans="1:7" x14ac:dyDescent="0.25">
      <c r="A976" s="64"/>
      <c r="B976" s="65"/>
      <c r="C976" s="65"/>
      <c r="D976" s="66"/>
      <c r="E976" s="67" t="str">
        <f>IF(C976="","",IFERROR(IF(INDEX(Impostazioni!$B$9:$B$48,MATCH(C976,Impostazioni!$A$9:$A$48,0))="","Tipo?",INDEX(Impostazioni!$B$9:$B$48,MATCH(C976,Impostazioni!$A$9:$A$48,0))),"Categoria?"))</f>
        <v/>
      </c>
      <c r="F976" s="68" t="str">
        <f t="shared" si="30"/>
        <v/>
      </c>
      <c r="G976" s="69" t="str">
        <f t="shared" si="31"/>
        <v/>
      </c>
    </row>
    <row r="977" spans="1:7" x14ac:dyDescent="0.25">
      <c r="A977" s="64"/>
      <c r="B977" s="65"/>
      <c r="C977" s="65"/>
      <c r="D977" s="66"/>
      <c r="E977" s="67" t="str">
        <f>IF(C977="","",IFERROR(IF(INDEX(Impostazioni!$B$9:$B$48,MATCH(C977,Impostazioni!$A$9:$A$48,0))="","Tipo?",INDEX(Impostazioni!$B$9:$B$48,MATCH(C977,Impostazioni!$A$9:$A$48,0))),"Categoria?"))</f>
        <v/>
      </c>
      <c r="F977" s="68" t="str">
        <f t="shared" si="30"/>
        <v/>
      </c>
      <c r="G977" s="69" t="str">
        <f t="shared" si="31"/>
        <v/>
      </c>
    </row>
    <row r="978" spans="1:7" x14ac:dyDescent="0.25">
      <c r="A978" s="64"/>
      <c r="B978" s="65"/>
      <c r="C978" s="65"/>
      <c r="D978" s="66"/>
      <c r="E978" s="67" t="str">
        <f>IF(C978="","",IFERROR(IF(INDEX(Impostazioni!$B$9:$B$48,MATCH(C978,Impostazioni!$A$9:$A$48,0))="","Tipo?",INDEX(Impostazioni!$B$9:$B$48,MATCH(C978,Impostazioni!$A$9:$A$48,0))),"Categoria?"))</f>
        <v/>
      </c>
      <c r="F978" s="68" t="str">
        <f t="shared" si="30"/>
        <v/>
      </c>
      <c r="G978" s="69" t="str">
        <f t="shared" si="31"/>
        <v/>
      </c>
    </row>
    <row r="979" spans="1:7" x14ac:dyDescent="0.25">
      <c r="A979" s="64"/>
      <c r="B979" s="65"/>
      <c r="C979" s="65"/>
      <c r="D979" s="66"/>
      <c r="E979" s="67" t="str">
        <f>IF(C979="","",IFERROR(IF(INDEX(Impostazioni!$B$9:$B$48,MATCH(C979,Impostazioni!$A$9:$A$48,0))="","Tipo?",INDEX(Impostazioni!$B$9:$B$48,MATCH(C979,Impostazioni!$A$9:$A$48,0))),"Categoria?"))</f>
        <v/>
      </c>
      <c r="F979" s="68" t="str">
        <f t="shared" si="30"/>
        <v/>
      </c>
      <c r="G979" s="69" t="str">
        <f t="shared" si="31"/>
        <v/>
      </c>
    </row>
    <row r="980" spans="1:7" x14ac:dyDescent="0.25">
      <c r="A980" s="64"/>
      <c r="B980" s="65"/>
      <c r="C980" s="65"/>
      <c r="D980" s="66"/>
      <c r="E980" s="67" t="str">
        <f>IF(C980="","",IFERROR(IF(INDEX(Impostazioni!$B$9:$B$48,MATCH(C980,Impostazioni!$A$9:$A$48,0))="","Tipo?",INDEX(Impostazioni!$B$9:$B$48,MATCH(C980,Impostazioni!$A$9:$A$48,0))),"Categoria?"))</f>
        <v/>
      </c>
      <c r="F980" s="68" t="str">
        <f t="shared" si="30"/>
        <v/>
      </c>
      <c r="G980" s="69" t="str">
        <f t="shared" si="31"/>
        <v/>
      </c>
    </row>
    <row r="981" spans="1:7" x14ac:dyDescent="0.25">
      <c r="A981" s="64"/>
      <c r="B981" s="65"/>
      <c r="C981" s="65"/>
      <c r="D981" s="66"/>
      <c r="E981" s="67" t="str">
        <f>IF(C981="","",IFERROR(IF(INDEX(Impostazioni!$B$9:$B$48,MATCH(C981,Impostazioni!$A$9:$A$48,0))="","Tipo?",INDEX(Impostazioni!$B$9:$B$48,MATCH(C981,Impostazioni!$A$9:$A$48,0))),"Categoria?"))</f>
        <v/>
      </c>
      <c r="F981" s="68" t="str">
        <f t="shared" si="30"/>
        <v/>
      </c>
      <c r="G981" s="69" t="str">
        <f t="shared" si="31"/>
        <v/>
      </c>
    </row>
    <row r="982" spans="1:7" x14ac:dyDescent="0.25">
      <c r="A982" s="64"/>
      <c r="B982" s="65"/>
      <c r="C982" s="65"/>
      <c r="D982" s="66"/>
      <c r="E982" s="67" t="str">
        <f>IF(C982="","",IFERROR(IF(INDEX(Impostazioni!$B$9:$B$48,MATCH(C982,Impostazioni!$A$9:$A$48,0))="","Tipo?",INDEX(Impostazioni!$B$9:$B$48,MATCH(C982,Impostazioni!$A$9:$A$48,0))),"Categoria?"))</f>
        <v/>
      </c>
      <c r="F982" s="68" t="str">
        <f t="shared" si="30"/>
        <v/>
      </c>
      <c r="G982" s="69" t="str">
        <f t="shared" si="31"/>
        <v/>
      </c>
    </row>
    <row r="983" spans="1:7" x14ac:dyDescent="0.25">
      <c r="A983" s="64"/>
      <c r="B983" s="65"/>
      <c r="C983" s="65"/>
      <c r="D983" s="66"/>
      <c r="E983" s="67" t="str">
        <f>IF(C983="","",IFERROR(IF(INDEX(Impostazioni!$B$9:$B$48,MATCH(C983,Impostazioni!$A$9:$A$48,0))="","Tipo?",INDEX(Impostazioni!$B$9:$B$48,MATCH(C983,Impostazioni!$A$9:$A$48,0))),"Categoria?"))</f>
        <v/>
      </c>
      <c r="F983" s="68" t="str">
        <f t="shared" si="30"/>
        <v/>
      </c>
      <c r="G983" s="69" t="str">
        <f t="shared" si="31"/>
        <v/>
      </c>
    </row>
    <row r="984" spans="1:7" x14ac:dyDescent="0.25">
      <c r="A984" s="64"/>
      <c r="B984" s="65"/>
      <c r="C984" s="65"/>
      <c r="D984" s="66"/>
      <c r="E984" s="67" t="str">
        <f>IF(C984="","",IFERROR(IF(INDEX(Impostazioni!$B$9:$B$48,MATCH(C984,Impostazioni!$A$9:$A$48,0))="","Tipo?",INDEX(Impostazioni!$B$9:$B$48,MATCH(C984,Impostazioni!$A$9:$A$48,0))),"Categoria?"))</f>
        <v/>
      </c>
      <c r="F984" s="68" t="str">
        <f t="shared" si="30"/>
        <v/>
      </c>
      <c r="G984" s="69" t="str">
        <f t="shared" si="31"/>
        <v/>
      </c>
    </row>
    <row r="985" spans="1:7" x14ac:dyDescent="0.25">
      <c r="A985" s="64"/>
      <c r="B985" s="65"/>
      <c r="C985" s="65"/>
      <c r="D985" s="66"/>
      <c r="E985" s="67" t="str">
        <f>IF(C985="","",IFERROR(IF(INDEX(Impostazioni!$B$9:$B$48,MATCH(C985,Impostazioni!$A$9:$A$48,0))="","Tipo?",INDEX(Impostazioni!$B$9:$B$48,MATCH(C985,Impostazioni!$A$9:$A$48,0))),"Categoria?"))</f>
        <v/>
      </c>
      <c r="F985" s="68" t="str">
        <f t="shared" si="30"/>
        <v/>
      </c>
      <c r="G985" s="69" t="str">
        <f t="shared" si="31"/>
        <v/>
      </c>
    </row>
    <row r="986" spans="1:7" x14ac:dyDescent="0.25">
      <c r="A986" s="64"/>
      <c r="B986" s="65"/>
      <c r="C986" s="65"/>
      <c r="D986" s="66"/>
      <c r="E986" s="67" t="str">
        <f>IF(C986="","",IFERROR(IF(INDEX(Impostazioni!$B$9:$B$48,MATCH(C986,Impostazioni!$A$9:$A$48,0))="","Tipo?",INDEX(Impostazioni!$B$9:$B$48,MATCH(C986,Impostazioni!$A$9:$A$48,0))),"Categoria?"))</f>
        <v/>
      </c>
      <c r="F986" s="68" t="str">
        <f t="shared" si="30"/>
        <v/>
      </c>
      <c r="G986" s="69" t="str">
        <f t="shared" si="31"/>
        <v/>
      </c>
    </row>
    <row r="987" spans="1:7" x14ac:dyDescent="0.25">
      <c r="A987" s="64"/>
      <c r="B987" s="65"/>
      <c r="C987" s="65"/>
      <c r="D987" s="66"/>
      <c r="E987" s="67" t="str">
        <f>IF(C987="","",IFERROR(IF(INDEX(Impostazioni!$B$9:$B$48,MATCH(C987,Impostazioni!$A$9:$A$48,0))="","Tipo?",INDEX(Impostazioni!$B$9:$B$48,MATCH(C987,Impostazioni!$A$9:$A$48,0))),"Categoria?"))</f>
        <v/>
      </c>
      <c r="F987" s="68" t="str">
        <f t="shared" si="30"/>
        <v/>
      </c>
      <c r="G987" s="69" t="str">
        <f t="shared" si="31"/>
        <v/>
      </c>
    </row>
    <row r="988" spans="1:7" x14ac:dyDescent="0.25">
      <c r="A988" s="64"/>
      <c r="B988" s="65"/>
      <c r="C988" s="65"/>
      <c r="D988" s="66"/>
      <c r="E988" s="67" t="str">
        <f>IF(C988="","",IFERROR(IF(INDEX(Impostazioni!$B$9:$B$48,MATCH(C988,Impostazioni!$A$9:$A$48,0))="","Tipo?",INDEX(Impostazioni!$B$9:$B$48,MATCH(C988,Impostazioni!$A$9:$A$48,0))),"Categoria?"))</f>
        <v/>
      </c>
      <c r="F988" s="68" t="str">
        <f t="shared" si="30"/>
        <v/>
      </c>
      <c r="G988" s="69" t="str">
        <f t="shared" si="31"/>
        <v/>
      </c>
    </row>
    <row r="989" spans="1:7" x14ac:dyDescent="0.25">
      <c r="A989" s="64"/>
      <c r="B989" s="65"/>
      <c r="C989" s="65"/>
      <c r="D989" s="66"/>
      <c r="E989" s="67" t="str">
        <f>IF(C989="","",IFERROR(IF(INDEX(Impostazioni!$B$9:$B$48,MATCH(C989,Impostazioni!$A$9:$A$48,0))="","Tipo?",INDEX(Impostazioni!$B$9:$B$48,MATCH(C989,Impostazioni!$A$9:$A$48,0))),"Categoria?"))</f>
        <v/>
      </c>
      <c r="F989" s="68" t="str">
        <f t="shared" si="30"/>
        <v/>
      </c>
      <c r="G989" s="69" t="str">
        <f t="shared" si="31"/>
        <v/>
      </c>
    </row>
    <row r="990" spans="1:7" x14ac:dyDescent="0.25">
      <c r="A990" s="64"/>
      <c r="B990" s="65"/>
      <c r="C990" s="65"/>
      <c r="D990" s="66"/>
      <c r="E990" s="67" t="str">
        <f>IF(C990="","",IFERROR(IF(INDEX(Impostazioni!$B$9:$B$48,MATCH(C990,Impostazioni!$A$9:$A$48,0))="","Tipo?",INDEX(Impostazioni!$B$9:$B$48,MATCH(C990,Impostazioni!$A$9:$A$48,0))),"Categoria?"))</f>
        <v/>
      </c>
      <c r="F990" s="68" t="str">
        <f t="shared" si="30"/>
        <v/>
      </c>
      <c r="G990" s="69" t="str">
        <f t="shared" si="31"/>
        <v/>
      </c>
    </row>
    <row r="991" spans="1:7" x14ac:dyDescent="0.25">
      <c r="A991" s="64"/>
      <c r="B991" s="65"/>
      <c r="C991" s="65"/>
      <c r="D991" s="66"/>
      <c r="E991" s="67" t="str">
        <f>IF(C991="","",IFERROR(IF(INDEX(Impostazioni!$B$9:$B$48,MATCH(C991,Impostazioni!$A$9:$A$48,0))="","Tipo?",INDEX(Impostazioni!$B$9:$B$48,MATCH(C991,Impostazioni!$A$9:$A$48,0))),"Categoria?"))</f>
        <v/>
      </c>
      <c r="F991" s="68" t="str">
        <f t="shared" si="30"/>
        <v/>
      </c>
      <c r="G991" s="69" t="str">
        <f t="shared" si="31"/>
        <v/>
      </c>
    </row>
    <row r="992" spans="1:7" x14ac:dyDescent="0.25">
      <c r="A992" s="64"/>
      <c r="B992" s="65"/>
      <c r="C992" s="65"/>
      <c r="D992" s="66"/>
      <c r="E992" s="67" t="str">
        <f>IF(C992="","",IFERROR(IF(INDEX(Impostazioni!$B$9:$B$48,MATCH(C992,Impostazioni!$A$9:$A$48,0))="","Tipo?",INDEX(Impostazioni!$B$9:$B$48,MATCH(C992,Impostazioni!$A$9:$A$48,0))),"Categoria?"))</f>
        <v/>
      </c>
      <c r="F992" s="68" t="str">
        <f t="shared" si="30"/>
        <v/>
      </c>
      <c r="G992" s="69" t="str">
        <f t="shared" si="31"/>
        <v/>
      </c>
    </row>
    <row r="993" spans="1:7" x14ac:dyDescent="0.25">
      <c r="A993" s="64"/>
      <c r="B993" s="65"/>
      <c r="C993" s="65"/>
      <c r="D993" s="66"/>
      <c r="E993" s="67" t="str">
        <f>IF(C993="","",IFERROR(IF(INDEX(Impostazioni!$B$9:$B$48,MATCH(C993,Impostazioni!$A$9:$A$48,0))="","Tipo?",INDEX(Impostazioni!$B$9:$B$48,MATCH(C993,Impostazioni!$A$9:$A$48,0))),"Categoria?"))</f>
        <v/>
      </c>
      <c r="F993" s="68" t="str">
        <f t="shared" si="30"/>
        <v/>
      </c>
      <c r="G993" s="69" t="str">
        <f t="shared" si="31"/>
        <v/>
      </c>
    </row>
    <row r="994" spans="1:7" x14ac:dyDescent="0.25">
      <c r="A994" s="64"/>
      <c r="B994" s="65"/>
      <c r="C994" s="65"/>
      <c r="D994" s="66"/>
      <c r="E994" s="67" t="str">
        <f>IF(C994="","",IFERROR(IF(INDEX(Impostazioni!$B$9:$B$48,MATCH(C994,Impostazioni!$A$9:$A$48,0))="","Tipo?",INDEX(Impostazioni!$B$9:$B$48,MATCH(C994,Impostazioni!$A$9:$A$48,0))),"Categoria?"))</f>
        <v/>
      </c>
      <c r="F994" s="68" t="str">
        <f t="shared" si="30"/>
        <v/>
      </c>
      <c r="G994" s="69" t="str">
        <f t="shared" si="31"/>
        <v/>
      </c>
    </row>
    <row r="995" spans="1:7" x14ac:dyDescent="0.25">
      <c r="A995" s="64"/>
      <c r="B995" s="65"/>
      <c r="C995" s="65"/>
      <c r="D995" s="66"/>
      <c r="E995" s="67" t="str">
        <f>IF(C995="","",IFERROR(IF(INDEX(Impostazioni!$B$9:$B$48,MATCH(C995,Impostazioni!$A$9:$A$48,0))="","Tipo?",INDEX(Impostazioni!$B$9:$B$48,MATCH(C995,Impostazioni!$A$9:$A$48,0))),"Categoria?"))</f>
        <v/>
      </c>
      <c r="F995" s="68" t="str">
        <f t="shared" si="30"/>
        <v/>
      </c>
      <c r="G995" s="69" t="str">
        <f t="shared" si="31"/>
        <v/>
      </c>
    </row>
    <row r="996" spans="1:7" x14ac:dyDescent="0.25">
      <c r="A996" s="64"/>
      <c r="B996" s="65"/>
      <c r="C996" s="65"/>
      <c r="D996" s="66"/>
      <c r="E996" s="67" t="str">
        <f>IF(C996="","",IFERROR(IF(INDEX(Impostazioni!$B$9:$B$48,MATCH(C996,Impostazioni!$A$9:$A$48,0))="","Tipo?",INDEX(Impostazioni!$B$9:$B$48,MATCH(C996,Impostazioni!$A$9:$A$48,0))),"Categoria?"))</f>
        <v/>
      </c>
      <c r="F996" s="68" t="str">
        <f t="shared" si="30"/>
        <v/>
      </c>
      <c r="G996" s="69" t="str">
        <f t="shared" si="31"/>
        <v/>
      </c>
    </row>
    <row r="997" spans="1:7" x14ac:dyDescent="0.25">
      <c r="A997" s="64"/>
      <c r="B997" s="65"/>
      <c r="C997" s="65"/>
      <c r="D997" s="66"/>
      <c r="E997" s="67" t="str">
        <f>IF(C997="","",IFERROR(IF(INDEX(Impostazioni!$B$9:$B$48,MATCH(C997,Impostazioni!$A$9:$A$48,0))="","Tipo?",INDEX(Impostazioni!$B$9:$B$48,MATCH(C997,Impostazioni!$A$9:$A$48,0))),"Categoria?"))</f>
        <v/>
      </c>
      <c r="F997" s="68" t="str">
        <f t="shared" si="30"/>
        <v/>
      </c>
      <c r="G997" s="69" t="str">
        <f t="shared" si="31"/>
        <v/>
      </c>
    </row>
    <row r="998" spans="1:7" x14ac:dyDescent="0.25">
      <c r="A998" s="64"/>
      <c r="B998" s="65"/>
      <c r="C998" s="65"/>
      <c r="D998" s="66"/>
      <c r="E998" s="67" t="str">
        <f>IF(C998="","",IFERROR(IF(INDEX(Impostazioni!$B$9:$B$48,MATCH(C998,Impostazioni!$A$9:$A$48,0))="","Tipo?",INDEX(Impostazioni!$B$9:$B$48,MATCH(C998,Impostazioni!$A$9:$A$48,0))),"Categoria?"))</f>
        <v/>
      </c>
      <c r="F998" s="68" t="str">
        <f t="shared" si="30"/>
        <v/>
      </c>
      <c r="G998" s="69" t="str">
        <f t="shared" si="31"/>
        <v/>
      </c>
    </row>
    <row r="999" spans="1:7" x14ac:dyDescent="0.25">
      <c r="A999" s="64"/>
      <c r="B999" s="65"/>
      <c r="C999" s="65"/>
      <c r="D999" s="66"/>
      <c r="E999" s="67" t="str">
        <f>IF(C999="","",IFERROR(IF(INDEX(Impostazioni!$B$9:$B$48,MATCH(C999,Impostazioni!$A$9:$A$48,0))="","Tipo?",INDEX(Impostazioni!$B$9:$B$48,MATCH(C999,Impostazioni!$A$9:$A$48,0))),"Categoria?"))</f>
        <v/>
      </c>
      <c r="F999" s="68" t="str">
        <f t="shared" si="30"/>
        <v/>
      </c>
      <c r="G999" s="69" t="str">
        <f t="shared" si="31"/>
        <v/>
      </c>
    </row>
    <row r="1000" spans="1:7" x14ac:dyDescent="0.25">
      <c r="A1000" s="64"/>
      <c r="B1000" s="65"/>
      <c r="C1000" s="65"/>
      <c r="D1000" s="66"/>
      <c r="E1000" s="67" t="str">
        <f>IF(C1000="","",IFERROR(IF(INDEX(Impostazioni!$B$9:$B$48,MATCH(C1000,Impostazioni!$A$9:$A$48,0))="","Tipo?",INDEX(Impostazioni!$B$9:$B$48,MATCH(C1000,Impostazioni!$A$9:$A$48,0))),"Categoria?"))</f>
        <v/>
      </c>
      <c r="F1000" s="68" t="str">
        <f t="shared" si="30"/>
        <v/>
      </c>
      <c r="G1000" s="69" t="str">
        <f t="shared" si="31"/>
        <v/>
      </c>
    </row>
    <row r="1001" spans="1:7" x14ac:dyDescent="0.25">
      <c r="A1001" s="64"/>
      <c r="B1001" s="65"/>
      <c r="C1001" s="65"/>
      <c r="D1001" s="66"/>
      <c r="E1001" s="67" t="str">
        <f>IF(C1001="","",IFERROR(IF(INDEX(Impostazioni!$B$9:$B$48,MATCH(C1001,Impostazioni!$A$9:$A$48,0))="","Tipo?",INDEX(Impostazioni!$B$9:$B$48,MATCH(C1001,Impostazioni!$A$9:$A$48,0))),"Categoria?"))</f>
        <v/>
      </c>
      <c r="F1001" s="68" t="str">
        <f t="shared" si="30"/>
        <v/>
      </c>
      <c r="G1001" s="69" t="str">
        <f t="shared" si="31"/>
        <v/>
      </c>
    </row>
    <row r="1002" spans="1:7" x14ac:dyDescent="0.25">
      <c r="A1002" s="64"/>
      <c r="B1002" s="65"/>
      <c r="C1002" s="65"/>
      <c r="D1002" s="66"/>
      <c r="E1002" s="67" t="str">
        <f>IF(C1002="","",IFERROR(IF(INDEX(Impostazioni!$B$9:$B$48,MATCH(C1002,Impostazioni!$A$9:$A$48,0))="","Tipo?",INDEX(Impostazioni!$B$9:$B$48,MATCH(C1002,Impostazioni!$A$9:$A$48,0))),"Categoria?"))</f>
        <v/>
      </c>
      <c r="F1002" s="68" t="str">
        <f t="shared" si="30"/>
        <v/>
      </c>
      <c r="G1002" s="69" t="str">
        <f t="shared" si="31"/>
        <v/>
      </c>
    </row>
    <row r="1003" spans="1:7" x14ac:dyDescent="0.25">
      <c r="A1003" s="64"/>
      <c r="B1003" s="65"/>
      <c r="C1003" s="65"/>
      <c r="D1003" s="66"/>
      <c r="E1003" s="67" t="str">
        <f>IF(C1003="","",IFERROR(IF(INDEX(Impostazioni!$B$9:$B$48,MATCH(C1003,Impostazioni!$A$9:$A$48,0))="","Tipo?",INDEX(Impostazioni!$B$9:$B$48,MATCH(C1003,Impostazioni!$A$9:$A$48,0))),"Categoria?"))</f>
        <v/>
      </c>
      <c r="F1003" s="68" t="str">
        <f t="shared" si="30"/>
        <v/>
      </c>
      <c r="G1003" s="69" t="str">
        <f t="shared" si="31"/>
        <v/>
      </c>
    </row>
    <row r="1004" spans="1:7" x14ac:dyDescent="0.25">
      <c r="A1004" s="64"/>
      <c r="B1004" s="65"/>
      <c r="C1004" s="65"/>
      <c r="D1004" s="66"/>
      <c r="E1004" s="67" t="str">
        <f>IF(C1004="","",IFERROR(IF(INDEX(Impostazioni!$B$9:$B$48,MATCH(C1004,Impostazioni!$A$9:$A$48,0))="","Tipo?",INDEX(Impostazioni!$B$9:$B$48,MATCH(C1004,Impostazioni!$A$9:$A$48,0))),"Categoria?"))</f>
        <v/>
      </c>
      <c r="F1004" s="68" t="str">
        <f t="shared" si="30"/>
        <v/>
      </c>
      <c r="G1004" s="69" t="str">
        <f t="shared" si="31"/>
        <v/>
      </c>
    </row>
    <row r="1005" spans="1:7" x14ac:dyDescent="0.25">
      <c r="A1005" s="64"/>
      <c r="B1005" s="65"/>
      <c r="C1005" s="65"/>
      <c r="D1005" s="66"/>
      <c r="E1005" s="67" t="str">
        <f>IF(C1005="","",IFERROR(IF(INDEX(Impostazioni!$B$9:$B$48,MATCH(C1005,Impostazioni!$A$9:$A$48,0))="","Tipo?",INDEX(Impostazioni!$B$9:$B$48,MATCH(C1005,Impostazioni!$A$9:$A$48,0))),"Categoria?"))</f>
        <v/>
      </c>
      <c r="F1005" s="68" t="str">
        <f t="shared" si="30"/>
        <v/>
      </c>
      <c r="G1005" s="69" t="str">
        <f t="shared" si="31"/>
        <v/>
      </c>
    </row>
    <row r="1006" spans="1:7" x14ac:dyDescent="0.25">
      <c r="A1006" s="64"/>
      <c r="B1006" s="65"/>
      <c r="C1006" s="65"/>
      <c r="D1006" s="66"/>
      <c r="E1006" s="67" t="str">
        <f>IF(C1006="","",IFERROR(IF(INDEX(Impostazioni!$B$9:$B$48,MATCH(C1006,Impostazioni!$A$9:$A$48,0))="","Tipo?",INDEX(Impostazioni!$B$9:$B$48,MATCH(C1006,Impostazioni!$A$9:$A$48,0))),"Categoria?"))</f>
        <v/>
      </c>
      <c r="F1006" s="68" t="str">
        <f t="shared" si="30"/>
        <v/>
      </c>
      <c r="G1006" s="69" t="str">
        <f t="shared" si="31"/>
        <v/>
      </c>
    </row>
    <row r="1007" spans="1:7" x14ac:dyDescent="0.25">
      <c r="A1007" s="64"/>
      <c r="B1007" s="65"/>
      <c r="C1007" s="65"/>
      <c r="D1007" s="66"/>
      <c r="E1007" s="67" t="str">
        <f>IF(C1007="","",IFERROR(IF(INDEX(Impostazioni!$B$9:$B$48,MATCH(C1007,Impostazioni!$A$9:$A$48,0))="","Tipo?",INDEX(Impostazioni!$B$9:$B$48,MATCH(C1007,Impostazioni!$A$9:$A$48,0))),"Categoria?"))</f>
        <v/>
      </c>
      <c r="F1007" s="68" t="str">
        <f t="shared" si="30"/>
        <v/>
      </c>
      <c r="G1007" s="69" t="str">
        <f t="shared" si="31"/>
        <v/>
      </c>
    </row>
    <row r="1008" spans="1:7" x14ac:dyDescent="0.25">
      <c r="A1008" s="64"/>
      <c r="B1008" s="65"/>
      <c r="C1008" s="65"/>
      <c r="D1008" s="66"/>
      <c r="E1008" s="67" t="str">
        <f>IF(C1008="","",IFERROR(IF(INDEX(Impostazioni!$B$9:$B$48,MATCH(C1008,Impostazioni!$A$9:$A$48,0))="","Tipo?",INDEX(Impostazioni!$B$9:$B$48,MATCH(C1008,Impostazioni!$A$9:$A$48,0))),"Categoria?"))</f>
        <v/>
      </c>
      <c r="F1008" s="68" t="str">
        <f t="shared" si="30"/>
        <v/>
      </c>
      <c r="G1008" s="69" t="str">
        <f t="shared" si="31"/>
        <v/>
      </c>
    </row>
    <row r="1009" spans="1:7" x14ac:dyDescent="0.25">
      <c r="A1009" s="64"/>
      <c r="B1009" s="65"/>
      <c r="C1009" s="65"/>
      <c r="D1009" s="66"/>
      <c r="E1009" s="67" t="str">
        <f>IF(C1009="","",IFERROR(IF(INDEX(Impostazioni!$B$9:$B$48,MATCH(C1009,Impostazioni!$A$9:$A$48,0))="","Tipo?",INDEX(Impostazioni!$B$9:$B$48,MATCH(C1009,Impostazioni!$A$9:$A$48,0))),"Categoria?"))</f>
        <v/>
      </c>
      <c r="F1009" s="68" t="str">
        <f t="shared" si="30"/>
        <v/>
      </c>
      <c r="G1009" s="69" t="str">
        <f t="shared" si="31"/>
        <v/>
      </c>
    </row>
    <row r="1010" spans="1:7" x14ac:dyDescent="0.25">
      <c r="A1010" s="64"/>
      <c r="B1010" s="65"/>
      <c r="C1010" s="65"/>
      <c r="D1010" s="66"/>
      <c r="E1010" s="67" t="str">
        <f>IF(C1010="","",IFERROR(IF(INDEX(Impostazioni!$B$9:$B$48,MATCH(C1010,Impostazioni!$A$9:$A$48,0))="","Tipo?",INDEX(Impostazioni!$B$9:$B$48,MATCH(C1010,Impostazioni!$A$9:$A$48,0))),"Categoria?"))</f>
        <v/>
      </c>
      <c r="F1010" s="68" t="str">
        <f t="shared" si="30"/>
        <v/>
      </c>
      <c r="G1010" s="69" t="str">
        <f t="shared" si="31"/>
        <v/>
      </c>
    </row>
    <row r="1011" spans="1:7" x14ac:dyDescent="0.25">
      <c r="A1011" s="64"/>
      <c r="B1011" s="65"/>
      <c r="C1011" s="65"/>
      <c r="D1011" s="66"/>
      <c r="E1011" s="67" t="str">
        <f>IF(C1011="","",IFERROR(IF(INDEX(Impostazioni!$B$9:$B$48,MATCH(C1011,Impostazioni!$A$9:$A$48,0))="","Tipo?",INDEX(Impostazioni!$B$9:$B$48,MATCH(C1011,Impostazioni!$A$9:$A$48,0))),"Categoria?"))</f>
        <v/>
      </c>
      <c r="F1011" s="68" t="str">
        <f t="shared" si="30"/>
        <v/>
      </c>
      <c r="G1011" s="69" t="str">
        <f t="shared" si="31"/>
        <v/>
      </c>
    </row>
    <row r="1012" spans="1:7" x14ac:dyDescent="0.25">
      <c r="A1012" s="64"/>
      <c r="B1012" s="65"/>
      <c r="C1012" s="65"/>
      <c r="D1012" s="66"/>
      <c r="E1012" s="67" t="str">
        <f>IF(C1012="","",IFERROR(IF(INDEX(Impostazioni!$B$9:$B$48,MATCH(C1012,Impostazioni!$A$9:$A$48,0))="","Tipo?",INDEX(Impostazioni!$B$9:$B$48,MATCH(C1012,Impostazioni!$A$9:$A$48,0))),"Categoria?"))</f>
        <v/>
      </c>
      <c r="F1012" s="68" t="str">
        <f t="shared" si="30"/>
        <v/>
      </c>
      <c r="G1012" s="69" t="str">
        <f t="shared" si="31"/>
        <v/>
      </c>
    </row>
    <row r="1013" spans="1:7" x14ac:dyDescent="0.25">
      <c r="A1013" s="64"/>
      <c r="B1013" s="65"/>
      <c r="C1013" s="65"/>
      <c r="D1013" s="66"/>
      <c r="E1013" s="67" t="str">
        <f>IF(C1013="","",IFERROR(IF(INDEX(Impostazioni!$B$9:$B$48,MATCH(C1013,Impostazioni!$A$9:$A$48,0))="","Tipo?",INDEX(Impostazioni!$B$9:$B$48,MATCH(C1013,Impostazioni!$A$9:$A$48,0))),"Categoria?"))</f>
        <v/>
      </c>
      <c r="F1013" s="68" t="str">
        <f t="shared" si="30"/>
        <v/>
      </c>
      <c r="G1013" s="69" t="str">
        <f t="shared" si="31"/>
        <v/>
      </c>
    </row>
    <row r="1014" spans="1:7" x14ac:dyDescent="0.25">
      <c r="A1014" s="64"/>
      <c r="B1014" s="65"/>
      <c r="C1014" s="65"/>
      <c r="D1014" s="66"/>
      <c r="E1014" s="67" t="str">
        <f>IF(C1014="","",IFERROR(IF(INDEX(Impostazioni!$B$9:$B$48,MATCH(C1014,Impostazioni!$A$9:$A$48,0))="","Tipo?",INDEX(Impostazioni!$B$9:$B$48,MATCH(C1014,Impostazioni!$A$9:$A$48,0))),"Categoria?"))</f>
        <v/>
      </c>
      <c r="F1014" s="68" t="str">
        <f t="shared" si="30"/>
        <v/>
      </c>
      <c r="G1014" s="69" t="str">
        <f t="shared" si="31"/>
        <v/>
      </c>
    </row>
    <row r="1015" spans="1:7" x14ac:dyDescent="0.25">
      <c r="A1015" s="64"/>
      <c r="B1015" s="65"/>
      <c r="C1015" s="65"/>
      <c r="D1015" s="66"/>
      <c r="E1015" s="67" t="str">
        <f>IF(C1015="","",IFERROR(IF(INDEX(Impostazioni!$B$9:$B$48,MATCH(C1015,Impostazioni!$A$9:$A$48,0))="","Tipo?",INDEX(Impostazioni!$B$9:$B$48,MATCH(C1015,Impostazioni!$A$9:$A$48,0))),"Categoria?"))</f>
        <v/>
      </c>
      <c r="F1015" s="68" t="str">
        <f t="shared" si="30"/>
        <v/>
      </c>
      <c r="G1015" s="69" t="str">
        <f t="shared" si="31"/>
        <v/>
      </c>
    </row>
    <row r="1016" spans="1:7" x14ac:dyDescent="0.25">
      <c r="A1016" s="64"/>
      <c r="B1016" s="65"/>
      <c r="C1016" s="65"/>
      <c r="D1016" s="66"/>
      <c r="E1016" s="67" t="str">
        <f>IF(C1016="","",IFERROR(IF(INDEX(Impostazioni!$B$9:$B$48,MATCH(C1016,Impostazioni!$A$9:$A$48,0))="","Tipo?",INDEX(Impostazioni!$B$9:$B$48,MATCH(C1016,Impostazioni!$A$9:$A$48,0))),"Categoria?"))</f>
        <v/>
      </c>
      <c r="F1016" s="68" t="str">
        <f t="shared" si="30"/>
        <v/>
      </c>
      <c r="G1016" s="69" t="str">
        <f t="shared" si="31"/>
        <v/>
      </c>
    </row>
    <row r="1017" spans="1:7" x14ac:dyDescent="0.25">
      <c r="A1017" s="64"/>
      <c r="B1017" s="65"/>
      <c r="C1017" s="65"/>
      <c r="D1017" s="66"/>
      <c r="E1017" s="67" t="str">
        <f>IF(C1017="","",IFERROR(IF(INDEX(Impostazioni!$B$9:$B$48,MATCH(C1017,Impostazioni!$A$9:$A$48,0))="","Tipo?",INDEX(Impostazioni!$B$9:$B$48,MATCH(C1017,Impostazioni!$A$9:$A$48,0))),"Categoria?"))</f>
        <v/>
      </c>
      <c r="F1017" s="68" t="str">
        <f t="shared" si="30"/>
        <v/>
      </c>
      <c r="G1017" s="69" t="str">
        <f t="shared" si="31"/>
        <v/>
      </c>
    </row>
    <row r="1018" spans="1:7" x14ac:dyDescent="0.25">
      <c r="A1018" s="64"/>
      <c r="B1018" s="65"/>
      <c r="C1018" s="65"/>
      <c r="D1018" s="66"/>
      <c r="E1018" s="67" t="str">
        <f>IF(C1018="","",IFERROR(IF(INDEX(Impostazioni!$B$9:$B$48,MATCH(C1018,Impostazioni!$A$9:$A$48,0))="","Tipo?",INDEX(Impostazioni!$B$9:$B$48,MATCH(C1018,Impostazioni!$A$9:$A$48,0))),"Categoria?"))</f>
        <v/>
      </c>
      <c r="F1018" s="68" t="str">
        <f t="shared" si="30"/>
        <v/>
      </c>
      <c r="G1018" s="69" t="str">
        <f t="shared" si="31"/>
        <v/>
      </c>
    </row>
    <row r="1019" spans="1:7" x14ac:dyDescent="0.25">
      <c r="A1019" s="64"/>
      <c r="B1019" s="65"/>
      <c r="C1019" s="65"/>
      <c r="D1019" s="66"/>
      <c r="E1019" s="67" t="str">
        <f>IF(C1019="","",IFERROR(IF(INDEX(Impostazioni!$B$9:$B$48,MATCH(C1019,Impostazioni!$A$9:$A$48,0))="","Tipo?",INDEX(Impostazioni!$B$9:$B$48,MATCH(C1019,Impostazioni!$A$9:$A$48,0))),"Categoria?"))</f>
        <v/>
      </c>
      <c r="F1019" s="68" t="str">
        <f t="shared" si="30"/>
        <v/>
      </c>
      <c r="G1019" s="69" t="str">
        <f t="shared" si="31"/>
        <v/>
      </c>
    </row>
    <row r="1020" spans="1:7" x14ac:dyDescent="0.25">
      <c r="A1020" s="64"/>
      <c r="B1020" s="65"/>
      <c r="C1020" s="65"/>
      <c r="D1020" s="66"/>
      <c r="E1020" s="67" t="str">
        <f>IF(C1020="","",IFERROR(IF(INDEX(Impostazioni!$B$9:$B$48,MATCH(C1020,Impostazioni!$A$9:$A$48,0))="","Tipo?",INDEX(Impostazioni!$B$9:$B$48,MATCH(C1020,Impostazioni!$A$9:$A$48,0))),"Categoria?"))</f>
        <v/>
      </c>
      <c r="F1020" s="68" t="str">
        <f t="shared" si="30"/>
        <v/>
      </c>
      <c r="G1020" s="69" t="str">
        <f t="shared" si="31"/>
        <v/>
      </c>
    </row>
    <row r="1021" spans="1:7" x14ac:dyDescent="0.25">
      <c r="A1021" s="64"/>
      <c r="B1021" s="65"/>
      <c r="C1021" s="65"/>
      <c r="D1021" s="66"/>
      <c r="E1021" s="67" t="str">
        <f>IF(C1021="","",IFERROR(IF(INDEX(Impostazioni!$B$9:$B$48,MATCH(C1021,Impostazioni!$A$9:$A$48,0))="","Tipo?",INDEX(Impostazioni!$B$9:$B$48,MATCH(C1021,Impostazioni!$A$9:$A$48,0))),"Categoria?"))</f>
        <v/>
      </c>
      <c r="F1021" s="68" t="str">
        <f t="shared" si="30"/>
        <v/>
      </c>
      <c r="G1021" s="69" t="str">
        <f t="shared" si="31"/>
        <v/>
      </c>
    </row>
    <row r="1022" spans="1:7" x14ac:dyDescent="0.25">
      <c r="A1022" s="64"/>
      <c r="B1022" s="65"/>
      <c r="C1022" s="65"/>
      <c r="D1022" s="66"/>
      <c r="E1022" s="67" t="str">
        <f>IF(C1022="","",IFERROR(IF(INDEX(Impostazioni!$B$9:$B$48,MATCH(C1022,Impostazioni!$A$9:$A$48,0))="","Tipo?",INDEX(Impostazioni!$B$9:$B$48,MATCH(C1022,Impostazioni!$A$9:$A$48,0))),"Categoria?"))</f>
        <v/>
      </c>
      <c r="F1022" s="68" t="str">
        <f t="shared" si="30"/>
        <v/>
      </c>
      <c r="G1022" s="69" t="str">
        <f t="shared" si="31"/>
        <v/>
      </c>
    </row>
    <row r="1023" spans="1:7" x14ac:dyDescent="0.25">
      <c r="A1023" s="64"/>
      <c r="B1023" s="65"/>
      <c r="C1023" s="65"/>
      <c r="D1023" s="66"/>
      <c r="E1023" s="67" t="str">
        <f>IF(C1023="","",IFERROR(IF(INDEX(Impostazioni!$B$9:$B$48,MATCH(C1023,Impostazioni!$A$9:$A$48,0))="","Tipo?",INDEX(Impostazioni!$B$9:$B$48,MATCH(C1023,Impostazioni!$A$9:$A$48,0))),"Categoria?"))</f>
        <v/>
      </c>
      <c r="F1023" s="68" t="str">
        <f t="shared" si="30"/>
        <v/>
      </c>
      <c r="G1023" s="69" t="str">
        <f t="shared" si="31"/>
        <v/>
      </c>
    </row>
    <row r="1024" spans="1:7" x14ac:dyDescent="0.25">
      <c r="A1024" s="64"/>
      <c r="B1024" s="65"/>
      <c r="C1024" s="65"/>
      <c r="D1024" s="66"/>
      <c r="E1024" s="67" t="str">
        <f>IF(C1024="","",IFERROR(IF(INDEX(Impostazioni!$B$9:$B$48,MATCH(C1024,Impostazioni!$A$9:$A$48,0))="","Tipo?",INDEX(Impostazioni!$B$9:$B$48,MATCH(C1024,Impostazioni!$A$9:$A$48,0))),"Categoria?"))</f>
        <v/>
      </c>
      <c r="F1024" s="68" t="str">
        <f t="shared" si="30"/>
        <v/>
      </c>
      <c r="G1024" s="69" t="str">
        <f t="shared" si="31"/>
        <v/>
      </c>
    </row>
    <row r="1025" spans="1:7" x14ac:dyDescent="0.25">
      <c r="A1025" s="64"/>
      <c r="B1025" s="65"/>
      <c r="C1025" s="65"/>
      <c r="D1025" s="66"/>
      <c r="E1025" s="67" t="str">
        <f>IF(C1025="","",IFERROR(IF(INDEX(Impostazioni!$B$9:$B$48,MATCH(C1025,Impostazioni!$A$9:$A$48,0))="","Tipo?",INDEX(Impostazioni!$B$9:$B$48,MATCH(C1025,Impostazioni!$A$9:$A$48,0))),"Categoria?"))</f>
        <v/>
      </c>
      <c r="F1025" s="68" t="str">
        <f t="shared" si="30"/>
        <v/>
      </c>
      <c r="G1025" s="69" t="str">
        <f t="shared" si="31"/>
        <v/>
      </c>
    </row>
    <row r="1026" spans="1:7" x14ac:dyDescent="0.25">
      <c r="A1026" s="64"/>
      <c r="B1026" s="65"/>
      <c r="C1026" s="65"/>
      <c r="D1026" s="66"/>
      <c r="E1026" s="67" t="str">
        <f>IF(C1026="","",IFERROR(IF(INDEX(Impostazioni!$B$9:$B$48,MATCH(C1026,Impostazioni!$A$9:$A$48,0))="","Tipo?",INDEX(Impostazioni!$B$9:$B$48,MATCH(C1026,Impostazioni!$A$9:$A$48,0))),"Categoria?"))</f>
        <v/>
      </c>
      <c r="F1026" s="68" t="str">
        <f t="shared" si="30"/>
        <v/>
      </c>
      <c r="G1026" s="69" t="str">
        <f t="shared" si="31"/>
        <v/>
      </c>
    </row>
    <row r="1027" spans="1:7" x14ac:dyDescent="0.25">
      <c r="A1027" s="64"/>
      <c r="B1027" s="65"/>
      <c r="C1027" s="65"/>
      <c r="D1027" s="66"/>
      <c r="E1027" s="67" t="str">
        <f>IF(C1027="","",IFERROR(IF(INDEX(Impostazioni!$B$9:$B$48,MATCH(C1027,Impostazioni!$A$9:$A$48,0))="","Tipo?",INDEX(Impostazioni!$B$9:$B$48,MATCH(C1027,Impostazioni!$A$9:$A$48,0))),"Categoria?"))</f>
        <v/>
      </c>
      <c r="F1027" s="68" t="str">
        <f t="shared" si="30"/>
        <v/>
      </c>
      <c r="G1027" s="69" t="str">
        <f t="shared" si="31"/>
        <v/>
      </c>
    </row>
    <row r="1028" spans="1:7" x14ac:dyDescent="0.25">
      <c r="A1028" s="64"/>
      <c r="B1028" s="65"/>
      <c r="C1028" s="65"/>
      <c r="D1028" s="66"/>
      <c r="E1028" s="67" t="str">
        <f>IF(C1028="","",IFERROR(IF(INDEX(Impostazioni!$B$9:$B$48,MATCH(C1028,Impostazioni!$A$9:$A$48,0))="","Tipo?",INDEX(Impostazioni!$B$9:$B$48,MATCH(C1028,Impostazioni!$A$9:$A$48,0))),"Categoria?"))</f>
        <v/>
      </c>
      <c r="F1028" s="68" t="str">
        <f t="shared" si="30"/>
        <v/>
      </c>
      <c r="G1028" s="69" t="str">
        <f t="shared" si="31"/>
        <v/>
      </c>
    </row>
    <row r="1029" spans="1:7" x14ac:dyDescent="0.25">
      <c r="A1029" s="64"/>
      <c r="B1029" s="65"/>
      <c r="C1029" s="65"/>
      <c r="D1029" s="66"/>
      <c r="E1029" s="67" t="str">
        <f>IF(C1029="","",IFERROR(IF(INDEX(Impostazioni!$B$9:$B$48,MATCH(C1029,Impostazioni!$A$9:$A$48,0))="","Tipo?",INDEX(Impostazioni!$B$9:$B$48,MATCH(C1029,Impostazioni!$A$9:$A$48,0))),"Categoria?"))</f>
        <v/>
      </c>
      <c r="F1029" s="68" t="str">
        <f t="shared" ref="F1029:F1092" si="32">IF(A1029="","",IFERROR(MONTH(A1029),"Data?"))</f>
        <v/>
      </c>
      <c r="G1029" s="69" t="str">
        <f t="shared" ref="G1029:G1092" si="33">IF(A1029="","",IFERROR(YEAR(A1029),"Data?"))</f>
        <v/>
      </c>
    </row>
    <row r="1030" spans="1:7" x14ac:dyDescent="0.25">
      <c r="A1030" s="64"/>
      <c r="B1030" s="65"/>
      <c r="C1030" s="65"/>
      <c r="D1030" s="66"/>
      <c r="E1030" s="67" t="str">
        <f>IF(C1030="","",IFERROR(IF(INDEX(Impostazioni!$B$9:$B$48,MATCH(C1030,Impostazioni!$A$9:$A$48,0))="","Tipo?",INDEX(Impostazioni!$B$9:$B$48,MATCH(C1030,Impostazioni!$A$9:$A$48,0))),"Categoria?"))</f>
        <v/>
      </c>
      <c r="F1030" s="68" t="str">
        <f t="shared" si="32"/>
        <v/>
      </c>
      <c r="G1030" s="69" t="str">
        <f t="shared" si="33"/>
        <v/>
      </c>
    </row>
    <row r="1031" spans="1:7" x14ac:dyDescent="0.25">
      <c r="A1031" s="64"/>
      <c r="B1031" s="65"/>
      <c r="C1031" s="65"/>
      <c r="D1031" s="66"/>
      <c r="E1031" s="67" t="str">
        <f>IF(C1031="","",IFERROR(IF(INDEX(Impostazioni!$B$9:$B$48,MATCH(C1031,Impostazioni!$A$9:$A$48,0))="","Tipo?",INDEX(Impostazioni!$B$9:$B$48,MATCH(C1031,Impostazioni!$A$9:$A$48,0))),"Categoria?"))</f>
        <v/>
      </c>
      <c r="F1031" s="68" t="str">
        <f t="shared" si="32"/>
        <v/>
      </c>
      <c r="G1031" s="69" t="str">
        <f t="shared" si="33"/>
        <v/>
      </c>
    </row>
    <row r="1032" spans="1:7" x14ac:dyDescent="0.25">
      <c r="A1032" s="64"/>
      <c r="B1032" s="65"/>
      <c r="C1032" s="65"/>
      <c r="D1032" s="66"/>
      <c r="E1032" s="67" t="str">
        <f>IF(C1032="","",IFERROR(IF(INDEX(Impostazioni!$B$9:$B$48,MATCH(C1032,Impostazioni!$A$9:$A$48,0))="","Tipo?",INDEX(Impostazioni!$B$9:$B$48,MATCH(C1032,Impostazioni!$A$9:$A$48,0))),"Categoria?"))</f>
        <v/>
      </c>
      <c r="F1032" s="68" t="str">
        <f t="shared" si="32"/>
        <v/>
      </c>
      <c r="G1032" s="69" t="str">
        <f t="shared" si="33"/>
        <v/>
      </c>
    </row>
    <row r="1033" spans="1:7" x14ac:dyDescent="0.25">
      <c r="A1033" s="64"/>
      <c r="B1033" s="65"/>
      <c r="C1033" s="65"/>
      <c r="D1033" s="66"/>
      <c r="E1033" s="67" t="str">
        <f>IF(C1033="","",IFERROR(IF(INDEX(Impostazioni!$B$9:$B$48,MATCH(C1033,Impostazioni!$A$9:$A$48,0))="","Tipo?",INDEX(Impostazioni!$B$9:$B$48,MATCH(C1033,Impostazioni!$A$9:$A$48,0))),"Categoria?"))</f>
        <v/>
      </c>
      <c r="F1033" s="68" t="str">
        <f t="shared" si="32"/>
        <v/>
      </c>
      <c r="G1033" s="69" t="str">
        <f t="shared" si="33"/>
        <v/>
      </c>
    </row>
    <row r="1034" spans="1:7" x14ac:dyDescent="0.25">
      <c r="A1034" s="64"/>
      <c r="B1034" s="65"/>
      <c r="C1034" s="65"/>
      <c r="D1034" s="66"/>
      <c r="E1034" s="67" t="str">
        <f>IF(C1034="","",IFERROR(IF(INDEX(Impostazioni!$B$9:$B$48,MATCH(C1034,Impostazioni!$A$9:$A$48,0))="","Tipo?",INDEX(Impostazioni!$B$9:$B$48,MATCH(C1034,Impostazioni!$A$9:$A$48,0))),"Categoria?"))</f>
        <v/>
      </c>
      <c r="F1034" s="68" t="str">
        <f t="shared" si="32"/>
        <v/>
      </c>
      <c r="G1034" s="69" t="str">
        <f t="shared" si="33"/>
        <v/>
      </c>
    </row>
    <row r="1035" spans="1:7" x14ac:dyDescent="0.25">
      <c r="A1035" s="64"/>
      <c r="B1035" s="65"/>
      <c r="C1035" s="65"/>
      <c r="D1035" s="66"/>
      <c r="E1035" s="67" t="str">
        <f>IF(C1035="","",IFERROR(IF(INDEX(Impostazioni!$B$9:$B$48,MATCH(C1035,Impostazioni!$A$9:$A$48,0))="","Tipo?",INDEX(Impostazioni!$B$9:$B$48,MATCH(C1035,Impostazioni!$A$9:$A$48,0))),"Categoria?"))</f>
        <v/>
      </c>
      <c r="F1035" s="68" t="str">
        <f t="shared" si="32"/>
        <v/>
      </c>
      <c r="G1035" s="69" t="str">
        <f t="shared" si="33"/>
        <v/>
      </c>
    </row>
    <row r="1036" spans="1:7" x14ac:dyDescent="0.25">
      <c r="A1036" s="64"/>
      <c r="B1036" s="65"/>
      <c r="C1036" s="65"/>
      <c r="D1036" s="66"/>
      <c r="E1036" s="67" t="str">
        <f>IF(C1036="","",IFERROR(IF(INDEX(Impostazioni!$B$9:$B$48,MATCH(C1036,Impostazioni!$A$9:$A$48,0))="","Tipo?",INDEX(Impostazioni!$B$9:$B$48,MATCH(C1036,Impostazioni!$A$9:$A$48,0))),"Categoria?"))</f>
        <v/>
      </c>
      <c r="F1036" s="68" t="str">
        <f t="shared" si="32"/>
        <v/>
      </c>
      <c r="G1036" s="69" t="str">
        <f t="shared" si="33"/>
        <v/>
      </c>
    </row>
    <row r="1037" spans="1:7" x14ac:dyDescent="0.25">
      <c r="A1037" s="64"/>
      <c r="B1037" s="65"/>
      <c r="C1037" s="65"/>
      <c r="D1037" s="66"/>
      <c r="E1037" s="67" t="str">
        <f>IF(C1037="","",IFERROR(IF(INDEX(Impostazioni!$B$9:$B$48,MATCH(C1037,Impostazioni!$A$9:$A$48,0))="","Tipo?",INDEX(Impostazioni!$B$9:$B$48,MATCH(C1037,Impostazioni!$A$9:$A$48,0))),"Categoria?"))</f>
        <v/>
      </c>
      <c r="F1037" s="68" t="str">
        <f t="shared" si="32"/>
        <v/>
      </c>
      <c r="G1037" s="69" t="str">
        <f t="shared" si="33"/>
        <v/>
      </c>
    </row>
    <row r="1038" spans="1:7" x14ac:dyDescent="0.25">
      <c r="A1038" s="64"/>
      <c r="B1038" s="65"/>
      <c r="C1038" s="65"/>
      <c r="D1038" s="66"/>
      <c r="E1038" s="67" t="str">
        <f>IF(C1038="","",IFERROR(IF(INDEX(Impostazioni!$B$9:$B$48,MATCH(C1038,Impostazioni!$A$9:$A$48,0))="","Tipo?",INDEX(Impostazioni!$B$9:$B$48,MATCH(C1038,Impostazioni!$A$9:$A$48,0))),"Categoria?"))</f>
        <v/>
      </c>
      <c r="F1038" s="68" t="str">
        <f t="shared" si="32"/>
        <v/>
      </c>
      <c r="G1038" s="69" t="str">
        <f t="shared" si="33"/>
        <v/>
      </c>
    </row>
    <row r="1039" spans="1:7" x14ac:dyDescent="0.25">
      <c r="A1039" s="64"/>
      <c r="B1039" s="65"/>
      <c r="C1039" s="65"/>
      <c r="D1039" s="66"/>
      <c r="E1039" s="67" t="str">
        <f>IF(C1039="","",IFERROR(IF(INDEX(Impostazioni!$B$9:$B$48,MATCH(C1039,Impostazioni!$A$9:$A$48,0))="","Tipo?",INDEX(Impostazioni!$B$9:$B$48,MATCH(C1039,Impostazioni!$A$9:$A$48,0))),"Categoria?"))</f>
        <v/>
      </c>
      <c r="F1039" s="68" t="str">
        <f t="shared" si="32"/>
        <v/>
      </c>
      <c r="G1039" s="69" t="str">
        <f t="shared" si="33"/>
        <v/>
      </c>
    </row>
    <row r="1040" spans="1:7" x14ac:dyDescent="0.25">
      <c r="A1040" s="64"/>
      <c r="B1040" s="65"/>
      <c r="C1040" s="65"/>
      <c r="D1040" s="66"/>
      <c r="E1040" s="67" t="str">
        <f>IF(C1040="","",IFERROR(IF(INDEX(Impostazioni!$B$9:$B$48,MATCH(C1040,Impostazioni!$A$9:$A$48,0))="","Tipo?",INDEX(Impostazioni!$B$9:$B$48,MATCH(C1040,Impostazioni!$A$9:$A$48,0))),"Categoria?"))</f>
        <v/>
      </c>
      <c r="F1040" s="68" t="str">
        <f t="shared" si="32"/>
        <v/>
      </c>
      <c r="G1040" s="69" t="str">
        <f t="shared" si="33"/>
        <v/>
      </c>
    </row>
    <row r="1041" spans="1:7" x14ac:dyDescent="0.25">
      <c r="A1041" s="64"/>
      <c r="B1041" s="65"/>
      <c r="C1041" s="65"/>
      <c r="D1041" s="66"/>
      <c r="E1041" s="67" t="str">
        <f>IF(C1041="","",IFERROR(IF(INDEX(Impostazioni!$B$9:$B$48,MATCH(C1041,Impostazioni!$A$9:$A$48,0))="","Tipo?",INDEX(Impostazioni!$B$9:$B$48,MATCH(C1041,Impostazioni!$A$9:$A$48,0))),"Categoria?"))</f>
        <v/>
      </c>
      <c r="F1041" s="68" t="str">
        <f t="shared" si="32"/>
        <v/>
      </c>
      <c r="G1041" s="69" t="str">
        <f t="shared" si="33"/>
        <v/>
      </c>
    </row>
    <row r="1042" spans="1:7" x14ac:dyDescent="0.25">
      <c r="A1042" s="64"/>
      <c r="B1042" s="65"/>
      <c r="C1042" s="65"/>
      <c r="D1042" s="66"/>
      <c r="E1042" s="67" t="str">
        <f>IF(C1042="","",IFERROR(IF(INDEX(Impostazioni!$B$9:$B$48,MATCH(C1042,Impostazioni!$A$9:$A$48,0))="","Tipo?",INDEX(Impostazioni!$B$9:$B$48,MATCH(C1042,Impostazioni!$A$9:$A$48,0))),"Categoria?"))</f>
        <v/>
      </c>
      <c r="F1042" s="68" t="str">
        <f t="shared" si="32"/>
        <v/>
      </c>
      <c r="G1042" s="69" t="str">
        <f t="shared" si="33"/>
        <v/>
      </c>
    </row>
    <row r="1043" spans="1:7" x14ac:dyDescent="0.25">
      <c r="A1043" s="64"/>
      <c r="B1043" s="65"/>
      <c r="C1043" s="65"/>
      <c r="D1043" s="66"/>
      <c r="E1043" s="67" t="str">
        <f>IF(C1043="","",IFERROR(IF(INDEX(Impostazioni!$B$9:$B$48,MATCH(C1043,Impostazioni!$A$9:$A$48,0))="","Tipo?",INDEX(Impostazioni!$B$9:$B$48,MATCH(C1043,Impostazioni!$A$9:$A$48,0))),"Categoria?"))</f>
        <v/>
      </c>
      <c r="F1043" s="68" t="str">
        <f t="shared" si="32"/>
        <v/>
      </c>
      <c r="G1043" s="69" t="str">
        <f t="shared" si="33"/>
        <v/>
      </c>
    </row>
    <row r="1044" spans="1:7" x14ac:dyDescent="0.25">
      <c r="A1044" s="64"/>
      <c r="B1044" s="65"/>
      <c r="C1044" s="65"/>
      <c r="D1044" s="66"/>
      <c r="E1044" s="67" t="str">
        <f>IF(C1044="","",IFERROR(IF(INDEX(Impostazioni!$B$9:$B$48,MATCH(C1044,Impostazioni!$A$9:$A$48,0))="","Tipo?",INDEX(Impostazioni!$B$9:$B$48,MATCH(C1044,Impostazioni!$A$9:$A$48,0))),"Categoria?"))</f>
        <v/>
      </c>
      <c r="F1044" s="68" t="str">
        <f t="shared" si="32"/>
        <v/>
      </c>
      <c r="G1044" s="69" t="str">
        <f t="shared" si="33"/>
        <v/>
      </c>
    </row>
    <row r="1045" spans="1:7" x14ac:dyDescent="0.25">
      <c r="A1045" s="64"/>
      <c r="B1045" s="65"/>
      <c r="C1045" s="65"/>
      <c r="D1045" s="66"/>
      <c r="E1045" s="67" t="str">
        <f>IF(C1045="","",IFERROR(IF(INDEX(Impostazioni!$B$9:$B$48,MATCH(C1045,Impostazioni!$A$9:$A$48,0))="","Tipo?",INDEX(Impostazioni!$B$9:$B$48,MATCH(C1045,Impostazioni!$A$9:$A$48,0))),"Categoria?"))</f>
        <v/>
      </c>
      <c r="F1045" s="68" t="str">
        <f t="shared" si="32"/>
        <v/>
      </c>
      <c r="G1045" s="69" t="str">
        <f t="shared" si="33"/>
        <v/>
      </c>
    </row>
    <row r="1046" spans="1:7" x14ac:dyDescent="0.25">
      <c r="A1046" s="64"/>
      <c r="B1046" s="65"/>
      <c r="C1046" s="65"/>
      <c r="D1046" s="66"/>
      <c r="E1046" s="67" t="str">
        <f>IF(C1046="","",IFERROR(IF(INDEX(Impostazioni!$B$9:$B$48,MATCH(C1046,Impostazioni!$A$9:$A$48,0))="","Tipo?",INDEX(Impostazioni!$B$9:$B$48,MATCH(C1046,Impostazioni!$A$9:$A$48,0))),"Categoria?"))</f>
        <v/>
      </c>
      <c r="F1046" s="68" t="str">
        <f t="shared" si="32"/>
        <v/>
      </c>
      <c r="G1046" s="69" t="str">
        <f t="shared" si="33"/>
        <v/>
      </c>
    </row>
    <row r="1047" spans="1:7" x14ac:dyDescent="0.25">
      <c r="A1047" s="64"/>
      <c r="B1047" s="65"/>
      <c r="C1047" s="65"/>
      <c r="D1047" s="66"/>
      <c r="E1047" s="67" t="str">
        <f>IF(C1047="","",IFERROR(IF(INDEX(Impostazioni!$B$9:$B$48,MATCH(C1047,Impostazioni!$A$9:$A$48,0))="","Tipo?",INDEX(Impostazioni!$B$9:$B$48,MATCH(C1047,Impostazioni!$A$9:$A$48,0))),"Categoria?"))</f>
        <v/>
      </c>
      <c r="F1047" s="68" t="str">
        <f t="shared" si="32"/>
        <v/>
      </c>
      <c r="G1047" s="69" t="str">
        <f t="shared" si="33"/>
        <v/>
      </c>
    </row>
    <row r="1048" spans="1:7" x14ac:dyDescent="0.25">
      <c r="A1048" s="64"/>
      <c r="B1048" s="65"/>
      <c r="C1048" s="65"/>
      <c r="D1048" s="66"/>
      <c r="E1048" s="67" t="str">
        <f>IF(C1048="","",IFERROR(IF(INDEX(Impostazioni!$B$9:$B$48,MATCH(C1048,Impostazioni!$A$9:$A$48,0))="","Tipo?",INDEX(Impostazioni!$B$9:$B$48,MATCH(C1048,Impostazioni!$A$9:$A$48,0))),"Categoria?"))</f>
        <v/>
      </c>
      <c r="F1048" s="68" t="str">
        <f t="shared" si="32"/>
        <v/>
      </c>
      <c r="G1048" s="69" t="str">
        <f t="shared" si="33"/>
        <v/>
      </c>
    </row>
    <row r="1049" spans="1:7" x14ac:dyDescent="0.25">
      <c r="A1049" s="64"/>
      <c r="B1049" s="65"/>
      <c r="C1049" s="65"/>
      <c r="D1049" s="66"/>
      <c r="E1049" s="67" t="str">
        <f>IF(C1049="","",IFERROR(IF(INDEX(Impostazioni!$B$9:$B$48,MATCH(C1049,Impostazioni!$A$9:$A$48,0))="","Tipo?",INDEX(Impostazioni!$B$9:$B$48,MATCH(C1049,Impostazioni!$A$9:$A$48,0))),"Categoria?"))</f>
        <v/>
      </c>
      <c r="F1049" s="68" t="str">
        <f t="shared" si="32"/>
        <v/>
      </c>
      <c r="G1049" s="69" t="str">
        <f t="shared" si="33"/>
        <v/>
      </c>
    </row>
    <row r="1050" spans="1:7" x14ac:dyDescent="0.25">
      <c r="A1050" s="64"/>
      <c r="B1050" s="65"/>
      <c r="C1050" s="65"/>
      <c r="D1050" s="66"/>
      <c r="E1050" s="67" t="str">
        <f>IF(C1050="","",IFERROR(IF(INDEX(Impostazioni!$B$9:$B$48,MATCH(C1050,Impostazioni!$A$9:$A$48,0))="","Tipo?",INDEX(Impostazioni!$B$9:$B$48,MATCH(C1050,Impostazioni!$A$9:$A$48,0))),"Categoria?"))</f>
        <v/>
      </c>
      <c r="F1050" s="68" t="str">
        <f t="shared" si="32"/>
        <v/>
      </c>
      <c r="G1050" s="69" t="str">
        <f t="shared" si="33"/>
        <v/>
      </c>
    </row>
    <row r="1051" spans="1:7" x14ac:dyDescent="0.25">
      <c r="A1051" s="64"/>
      <c r="B1051" s="65"/>
      <c r="C1051" s="65"/>
      <c r="D1051" s="66"/>
      <c r="E1051" s="67" t="str">
        <f>IF(C1051="","",IFERROR(IF(INDEX(Impostazioni!$B$9:$B$48,MATCH(C1051,Impostazioni!$A$9:$A$48,0))="","Tipo?",INDEX(Impostazioni!$B$9:$B$48,MATCH(C1051,Impostazioni!$A$9:$A$48,0))),"Categoria?"))</f>
        <v/>
      </c>
      <c r="F1051" s="68" t="str">
        <f t="shared" si="32"/>
        <v/>
      </c>
      <c r="G1051" s="69" t="str">
        <f t="shared" si="33"/>
        <v/>
      </c>
    </row>
    <row r="1052" spans="1:7" x14ac:dyDescent="0.25">
      <c r="A1052" s="64"/>
      <c r="B1052" s="65"/>
      <c r="C1052" s="65"/>
      <c r="D1052" s="66"/>
      <c r="E1052" s="67" t="str">
        <f>IF(C1052="","",IFERROR(IF(INDEX(Impostazioni!$B$9:$B$48,MATCH(C1052,Impostazioni!$A$9:$A$48,0))="","Tipo?",INDEX(Impostazioni!$B$9:$B$48,MATCH(C1052,Impostazioni!$A$9:$A$48,0))),"Categoria?"))</f>
        <v/>
      </c>
      <c r="F1052" s="68" t="str">
        <f t="shared" si="32"/>
        <v/>
      </c>
      <c r="G1052" s="69" t="str">
        <f t="shared" si="33"/>
        <v/>
      </c>
    </row>
    <row r="1053" spans="1:7" x14ac:dyDescent="0.25">
      <c r="A1053" s="64"/>
      <c r="B1053" s="65"/>
      <c r="C1053" s="65"/>
      <c r="D1053" s="66"/>
      <c r="E1053" s="67" t="str">
        <f>IF(C1053="","",IFERROR(IF(INDEX(Impostazioni!$B$9:$B$48,MATCH(C1053,Impostazioni!$A$9:$A$48,0))="","Tipo?",INDEX(Impostazioni!$B$9:$B$48,MATCH(C1053,Impostazioni!$A$9:$A$48,0))),"Categoria?"))</f>
        <v/>
      </c>
      <c r="F1053" s="68" t="str">
        <f t="shared" si="32"/>
        <v/>
      </c>
      <c r="G1053" s="69" t="str">
        <f t="shared" si="33"/>
        <v/>
      </c>
    </row>
    <row r="1054" spans="1:7" x14ac:dyDescent="0.25">
      <c r="A1054" s="64"/>
      <c r="B1054" s="65"/>
      <c r="C1054" s="65"/>
      <c r="D1054" s="66"/>
      <c r="E1054" s="67" t="str">
        <f>IF(C1054="","",IFERROR(IF(INDEX(Impostazioni!$B$9:$B$48,MATCH(C1054,Impostazioni!$A$9:$A$48,0))="","Tipo?",INDEX(Impostazioni!$B$9:$B$48,MATCH(C1054,Impostazioni!$A$9:$A$48,0))),"Categoria?"))</f>
        <v/>
      </c>
      <c r="F1054" s="68" t="str">
        <f t="shared" si="32"/>
        <v/>
      </c>
      <c r="G1054" s="69" t="str">
        <f t="shared" si="33"/>
        <v/>
      </c>
    </row>
    <row r="1055" spans="1:7" x14ac:dyDescent="0.25">
      <c r="A1055" s="64"/>
      <c r="B1055" s="65"/>
      <c r="C1055" s="65"/>
      <c r="D1055" s="66"/>
      <c r="E1055" s="67" t="str">
        <f>IF(C1055="","",IFERROR(IF(INDEX(Impostazioni!$B$9:$B$48,MATCH(C1055,Impostazioni!$A$9:$A$48,0))="","Tipo?",INDEX(Impostazioni!$B$9:$B$48,MATCH(C1055,Impostazioni!$A$9:$A$48,0))),"Categoria?"))</f>
        <v/>
      </c>
      <c r="F1055" s="68" t="str">
        <f t="shared" si="32"/>
        <v/>
      </c>
      <c r="G1055" s="69" t="str">
        <f t="shared" si="33"/>
        <v/>
      </c>
    </row>
    <row r="1056" spans="1:7" x14ac:dyDescent="0.25">
      <c r="A1056" s="64"/>
      <c r="B1056" s="65"/>
      <c r="C1056" s="65"/>
      <c r="D1056" s="66"/>
      <c r="E1056" s="67" t="str">
        <f>IF(C1056="","",IFERROR(IF(INDEX(Impostazioni!$B$9:$B$48,MATCH(C1056,Impostazioni!$A$9:$A$48,0))="","Tipo?",INDEX(Impostazioni!$B$9:$B$48,MATCH(C1056,Impostazioni!$A$9:$A$48,0))),"Categoria?"))</f>
        <v/>
      </c>
      <c r="F1056" s="68" t="str">
        <f t="shared" si="32"/>
        <v/>
      </c>
      <c r="G1056" s="69" t="str">
        <f t="shared" si="33"/>
        <v/>
      </c>
    </row>
    <row r="1057" spans="1:7" x14ac:dyDescent="0.25">
      <c r="A1057" s="64"/>
      <c r="B1057" s="65"/>
      <c r="C1057" s="65"/>
      <c r="D1057" s="66"/>
      <c r="E1057" s="67" t="str">
        <f>IF(C1057="","",IFERROR(IF(INDEX(Impostazioni!$B$9:$B$48,MATCH(C1057,Impostazioni!$A$9:$A$48,0))="","Tipo?",INDEX(Impostazioni!$B$9:$B$48,MATCH(C1057,Impostazioni!$A$9:$A$48,0))),"Categoria?"))</f>
        <v/>
      </c>
      <c r="F1057" s="68" t="str">
        <f t="shared" si="32"/>
        <v/>
      </c>
      <c r="G1057" s="69" t="str">
        <f t="shared" si="33"/>
        <v/>
      </c>
    </row>
    <row r="1058" spans="1:7" x14ac:dyDescent="0.25">
      <c r="A1058" s="64"/>
      <c r="B1058" s="65"/>
      <c r="C1058" s="65"/>
      <c r="D1058" s="66"/>
      <c r="E1058" s="67" t="str">
        <f>IF(C1058="","",IFERROR(IF(INDEX(Impostazioni!$B$9:$B$48,MATCH(C1058,Impostazioni!$A$9:$A$48,0))="","Tipo?",INDEX(Impostazioni!$B$9:$B$48,MATCH(C1058,Impostazioni!$A$9:$A$48,0))),"Categoria?"))</f>
        <v/>
      </c>
      <c r="F1058" s="68" t="str">
        <f t="shared" si="32"/>
        <v/>
      </c>
      <c r="G1058" s="69" t="str">
        <f t="shared" si="33"/>
        <v/>
      </c>
    </row>
    <row r="1059" spans="1:7" x14ac:dyDescent="0.25">
      <c r="A1059" s="64"/>
      <c r="B1059" s="65"/>
      <c r="C1059" s="65"/>
      <c r="D1059" s="66"/>
      <c r="E1059" s="67" t="str">
        <f>IF(C1059="","",IFERROR(IF(INDEX(Impostazioni!$B$9:$B$48,MATCH(C1059,Impostazioni!$A$9:$A$48,0))="","Tipo?",INDEX(Impostazioni!$B$9:$B$48,MATCH(C1059,Impostazioni!$A$9:$A$48,0))),"Categoria?"))</f>
        <v/>
      </c>
      <c r="F1059" s="68" t="str">
        <f t="shared" si="32"/>
        <v/>
      </c>
      <c r="G1059" s="69" t="str">
        <f t="shared" si="33"/>
        <v/>
      </c>
    </row>
    <row r="1060" spans="1:7" x14ac:dyDescent="0.25">
      <c r="A1060" s="64"/>
      <c r="B1060" s="65"/>
      <c r="C1060" s="65"/>
      <c r="D1060" s="66"/>
      <c r="E1060" s="67" t="str">
        <f>IF(C1060="","",IFERROR(IF(INDEX(Impostazioni!$B$9:$B$48,MATCH(C1060,Impostazioni!$A$9:$A$48,0))="","Tipo?",INDEX(Impostazioni!$B$9:$B$48,MATCH(C1060,Impostazioni!$A$9:$A$48,0))),"Categoria?"))</f>
        <v/>
      </c>
      <c r="F1060" s="68" t="str">
        <f t="shared" si="32"/>
        <v/>
      </c>
      <c r="G1060" s="69" t="str">
        <f t="shared" si="33"/>
        <v/>
      </c>
    </row>
    <row r="1061" spans="1:7" x14ac:dyDescent="0.25">
      <c r="A1061" s="64"/>
      <c r="B1061" s="65"/>
      <c r="C1061" s="65"/>
      <c r="D1061" s="66"/>
      <c r="E1061" s="67" t="str">
        <f>IF(C1061="","",IFERROR(IF(INDEX(Impostazioni!$B$9:$B$48,MATCH(C1061,Impostazioni!$A$9:$A$48,0))="","Tipo?",INDEX(Impostazioni!$B$9:$B$48,MATCH(C1061,Impostazioni!$A$9:$A$48,0))),"Categoria?"))</f>
        <v/>
      </c>
      <c r="F1061" s="68" t="str">
        <f t="shared" si="32"/>
        <v/>
      </c>
      <c r="G1061" s="69" t="str">
        <f t="shared" si="33"/>
        <v/>
      </c>
    </row>
    <row r="1062" spans="1:7" x14ac:dyDescent="0.25">
      <c r="A1062" s="64"/>
      <c r="B1062" s="65"/>
      <c r="C1062" s="65"/>
      <c r="D1062" s="66"/>
      <c r="E1062" s="67" t="str">
        <f>IF(C1062="","",IFERROR(IF(INDEX(Impostazioni!$B$9:$B$48,MATCH(C1062,Impostazioni!$A$9:$A$48,0))="","Tipo?",INDEX(Impostazioni!$B$9:$B$48,MATCH(C1062,Impostazioni!$A$9:$A$48,0))),"Categoria?"))</f>
        <v/>
      </c>
      <c r="F1062" s="68" t="str">
        <f t="shared" si="32"/>
        <v/>
      </c>
      <c r="G1062" s="69" t="str">
        <f t="shared" si="33"/>
        <v/>
      </c>
    </row>
    <row r="1063" spans="1:7" x14ac:dyDescent="0.25">
      <c r="A1063" s="64"/>
      <c r="B1063" s="65"/>
      <c r="C1063" s="65"/>
      <c r="D1063" s="66"/>
      <c r="E1063" s="67" t="str">
        <f>IF(C1063="","",IFERROR(IF(INDEX(Impostazioni!$B$9:$B$48,MATCH(C1063,Impostazioni!$A$9:$A$48,0))="","Tipo?",INDEX(Impostazioni!$B$9:$B$48,MATCH(C1063,Impostazioni!$A$9:$A$48,0))),"Categoria?"))</f>
        <v/>
      </c>
      <c r="F1063" s="68" t="str">
        <f t="shared" si="32"/>
        <v/>
      </c>
      <c r="G1063" s="69" t="str">
        <f t="shared" si="33"/>
        <v/>
      </c>
    </row>
    <row r="1064" spans="1:7" x14ac:dyDescent="0.25">
      <c r="A1064" s="64"/>
      <c r="B1064" s="65"/>
      <c r="C1064" s="65"/>
      <c r="D1064" s="66"/>
      <c r="E1064" s="67" t="str">
        <f>IF(C1064="","",IFERROR(IF(INDEX(Impostazioni!$B$9:$B$48,MATCH(C1064,Impostazioni!$A$9:$A$48,0))="","Tipo?",INDEX(Impostazioni!$B$9:$B$48,MATCH(C1064,Impostazioni!$A$9:$A$48,0))),"Categoria?"))</f>
        <v/>
      </c>
      <c r="F1064" s="68" t="str">
        <f t="shared" si="32"/>
        <v/>
      </c>
      <c r="G1064" s="69" t="str">
        <f t="shared" si="33"/>
        <v/>
      </c>
    </row>
    <row r="1065" spans="1:7" x14ac:dyDescent="0.25">
      <c r="A1065" s="64"/>
      <c r="B1065" s="65"/>
      <c r="C1065" s="65"/>
      <c r="D1065" s="66"/>
      <c r="E1065" s="67" t="str">
        <f>IF(C1065="","",IFERROR(IF(INDEX(Impostazioni!$B$9:$B$48,MATCH(C1065,Impostazioni!$A$9:$A$48,0))="","Tipo?",INDEX(Impostazioni!$B$9:$B$48,MATCH(C1065,Impostazioni!$A$9:$A$48,0))),"Categoria?"))</f>
        <v/>
      </c>
      <c r="F1065" s="68" t="str">
        <f t="shared" si="32"/>
        <v/>
      </c>
      <c r="G1065" s="69" t="str">
        <f t="shared" si="33"/>
        <v/>
      </c>
    </row>
    <row r="1066" spans="1:7" x14ac:dyDescent="0.25">
      <c r="A1066" s="64"/>
      <c r="B1066" s="65"/>
      <c r="C1066" s="65"/>
      <c r="D1066" s="66"/>
      <c r="E1066" s="67" t="str">
        <f>IF(C1066="","",IFERROR(IF(INDEX(Impostazioni!$B$9:$B$48,MATCH(C1066,Impostazioni!$A$9:$A$48,0))="","Tipo?",INDEX(Impostazioni!$B$9:$B$48,MATCH(C1066,Impostazioni!$A$9:$A$48,0))),"Categoria?"))</f>
        <v/>
      </c>
      <c r="F1066" s="68" t="str">
        <f t="shared" si="32"/>
        <v/>
      </c>
      <c r="G1066" s="69" t="str">
        <f t="shared" si="33"/>
        <v/>
      </c>
    </row>
    <row r="1067" spans="1:7" x14ac:dyDescent="0.25">
      <c r="A1067" s="64"/>
      <c r="B1067" s="65"/>
      <c r="C1067" s="65"/>
      <c r="D1067" s="66"/>
      <c r="E1067" s="67" t="str">
        <f>IF(C1067="","",IFERROR(IF(INDEX(Impostazioni!$B$9:$B$48,MATCH(C1067,Impostazioni!$A$9:$A$48,0))="","Tipo?",INDEX(Impostazioni!$B$9:$B$48,MATCH(C1067,Impostazioni!$A$9:$A$48,0))),"Categoria?"))</f>
        <v/>
      </c>
      <c r="F1067" s="68" t="str">
        <f t="shared" si="32"/>
        <v/>
      </c>
      <c r="G1067" s="69" t="str">
        <f t="shared" si="33"/>
        <v/>
      </c>
    </row>
    <row r="1068" spans="1:7" x14ac:dyDescent="0.25">
      <c r="A1068" s="64"/>
      <c r="B1068" s="65"/>
      <c r="C1068" s="65"/>
      <c r="D1068" s="66"/>
      <c r="E1068" s="67" t="str">
        <f>IF(C1068="","",IFERROR(IF(INDEX(Impostazioni!$B$9:$B$48,MATCH(C1068,Impostazioni!$A$9:$A$48,0))="","Tipo?",INDEX(Impostazioni!$B$9:$B$48,MATCH(C1068,Impostazioni!$A$9:$A$48,0))),"Categoria?"))</f>
        <v/>
      </c>
      <c r="F1068" s="68" t="str">
        <f t="shared" si="32"/>
        <v/>
      </c>
      <c r="G1068" s="69" t="str">
        <f t="shared" si="33"/>
        <v/>
      </c>
    </row>
    <row r="1069" spans="1:7" x14ac:dyDescent="0.25">
      <c r="A1069" s="64"/>
      <c r="B1069" s="65"/>
      <c r="C1069" s="65"/>
      <c r="D1069" s="66"/>
      <c r="E1069" s="67" t="str">
        <f>IF(C1069="","",IFERROR(IF(INDEX(Impostazioni!$B$9:$B$48,MATCH(C1069,Impostazioni!$A$9:$A$48,0))="","Tipo?",INDEX(Impostazioni!$B$9:$B$48,MATCH(C1069,Impostazioni!$A$9:$A$48,0))),"Categoria?"))</f>
        <v/>
      </c>
      <c r="F1069" s="68" t="str">
        <f t="shared" si="32"/>
        <v/>
      </c>
      <c r="G1069" s="69" t="str">
        <f t="shared" si="33"/>
        <v/>
      </c>
    </row>
    <row r="1070" spans="1:7" x14ac:dyDescent="0.25">
      <c r="A1070" s="64"/>
      <c r="B1070" s="65"/>
      <c r="C1070" s="65"/>
      <c r="D1070" s="66"/>
      <c r="E1070" s="67" t="str">
        <f>IF(C1070="","",IFERROR(IF(INDEX(Impostazioni!$B$9:$B$48,MATCH(C1070,Impostazioni!$A$9:$A$48,0))="","Tipo?",INDEX(Impostazioni!$B$9:$B$48,MATCH(C1070,Impostazioni!$A$9:$A$48,0))),"Categoria?"))</f>
        <v/>
      </c>
      <c r="F1070" s="68" t="str">
        <f t="shared" si="32"/>
        <v/>
      </c>
      <c r="G1070" s="69" t="str">
        <f t="shared" si="33"/>
        <v/>
      </c>
    </row>
    <row r="1071" spans="1:7" x14ac:dyDescent="0.25">
      <c r="A1071" s="64"/>
      <c r="B1071" s="65"/>
      <c r="C1071" s="65"/>
      <c r="D1071" s="66"/>
      <c r="E1071" s="67" t="str">
        <f>IF(C1071="","",IFERROR(IF(INDEX(Impostazioni!$B$9:$B$48,MATCH(C1071,Impostazioni!$A$9:$A$48,0))="","Tipo?",INDEX(Impostazioni!$B$9:$B$48,MATCH(C1071,Impostazioni!$A$9:$A$48,0))),"Categoria?"))</f>
        <v/>
      </c>
      <c r="F1071" s="68" t="str">
        <f t="shared" si="32"/>
        <v/>
      </c>
      <c r="G1071" s="69" t="str">
        <f t="shared" si="33"/>
        <v/>
      </c>
    </row>
    <row r="1072" spans="1:7" x14ac:dyDescent="0.25">
      <c r="A1072" s="64"/>
      <c r="B1072" s="65"/>
      <c r="C1072" s="65"/>
      <c r="D1072" s="66"/>
      <c r="E1072" s="67" t="str">
        <f>IF(C1072="","",IFERROR(IF(INDEX(Impostazioni!$B$9:$B$48,MATCH(C1072,Impostazioni!$A$9:$A$48,0))="","Tipo?",INDEX(Impostazioni!$B$9:$B$48,MATCH(C1072,Impostazioni!$A$9:$A$48,0))),"Categoria?"))</f>
        <v/>
      </c>
      <c r="F1072" s="68" t="str">
        <f t="shared" si="32"/>
        <v/>
      </c>
      <c r="G1072" s="69" t="str">
        <f t="shared" si="33"/>
        <v/>
      </c>
    </row>
    <row r="1073" spans="1:7" x14ac:dyDescent="0.25">
      <c r="A1073" s="64"/>
      <c r="B1073" s="65"/>
      <c r="C1073" s="65"/>
      <c r="D1073" s="66"/>
      <c r="E1073" s="67" t="str">
        <f>IF(C1073="","",IFERROR(IF(INDEX(Impostazioni!$B$9:$B$48,MATCH(C1073,Impostazioni!$A$9:$A$48,0))="","Tipo?",INDEX(Impostazioni!$B$9:$B$48,MATCH(C1073,Impostazioni!$A$9:$A$48,0))),"Categoria?"))</f>
        <v/>
      </c>
      <c r="F1073" s="68" t="str">
        <f t="shared" si="32"/>
        <v/>
      </c>
      <c r="G1073" s="69" t="str">
        <f t="shared" si="33"/>
        <v/>
      </c>
    </row>
    <row r="1074" spans="1:7" x14ac:dyDescent="0.25">
      <c r="A1074" s="64"/>
      <c r="B1074" s="65"/>
      <c r="C1074" s="65"/>
      <c r="D1074" s="66"/>
      <c r="E1074" s="67" t="str">
        <f>IF(C1074="","",IFERROR(IF(INDEX(Impostazioni!$B$9:$B$48,MATCH(C1074,Impostazioni!$A$9:$A$48,0))="","Tipo?",INDEX(Impostazioni!$B$9:$B$48,MATCH(C1074,Impostazioni!$A$9:$A$48,0))),"Categoria?"))</f>
        <v/>
      </c>
      <c r="F1074" s="68" t="str">
        <f t="shared" si="32"/>
        <v/>
      </c>
      <c r="G1074" s="69" t="str">
        <f t="shared" si="33"/>
        <v/>
      </c>
    </row>
    <row r="1075" spans="1:7" x14ac:dyDescent="0.25">
      <c r="A1075" s="64"/>
      <c r="B1075" s="65"/>
      <c r="C1075" s="65"/>
      <c r="D1075" s="66"/>
      <c r="E1075" s="67" t="str">
        <f>IF(C1075="","",IFERROR(IF(INDEX(Impostazioni!$B$9:$B$48,MATCH(C1075,Impostazioni!$A$9:$A$48,0))="","Tipo?",INDEX(Impostazioni!$B$9:$B$48,MATCH(C1075,Impostazioni!$A$9:$A$48,0))),"Categoria?"))</f>
        <v/>
      </c>
      <c r="F1075" s="68" t="str">
        <f t="shared" si="32"/>
        <v/>
      </c>
      <c r="G1075" s="69" t="str">
        <f t="shared" si="33"/>
        <v/>
      </c>
    </row>
    <row r="1076" spans="1:7" x14ac:dyDescent="0.25">
      <c r="A1076" s="64"/>
      <c r="B1076" s="65"/>
      <c r="C1076" s="65"/>
      <c r="D1076" s="66"/>
      <c r="E1076" s="67" t="str">
        <f>IF(C1076="","",IFERROR(IF(INDEX(Impostazioni!$B$9:$B$48,MATCH(C1076,Impostazioni!$A$9:$A$48,0))="","Tipo?",INDEX(Impostazioni!$B$9:$B$48,MATCH(C1076,Impostazioni!$A$9:$A$48,0))),"Categoria?"))</f>
        <v/>
      </c>
      <c r="F1076" s="68" t="str">
        <f t="shared" si="32"/>
        <v/>
      </c>
      <c r="G1076" s="69" t="str">
        <f t="shared" si="33"/>
        <v/>
      </c>
    </row>
    <row r="1077" spans="1:7" x14ac:dyDescent="0.25">
      <c r="A1077" s="64"/>
      <c r="B1077" s="65"/>
      <c r="C1077" s="65"/>
      <c r="D1077" s="66"/>
      <c r="E1077" s="67" t="str">
        <f>IF(C1077="","",IFERROR(IF(INDEX(Impostazioni!$B$9:$B$48,MATCH(C1077,Impostazioni!$A$9:$A$48,0))="","Tipo?",INDEX(Impostazioni!$B$9:$B$48,MATCH(C1077,Impostazioni!$A$9:$A$48,0))),"Categoria?"))</f>
        <v/>
      </c>
      <c r="F1077" s="68" t="str">
        <f t="shared" si="32"/>
        <v/>
      </c>
      <c r="G1077" s="69" t="str">
        <f t="shared" si="33"/>
        <v/>
      </c>
    </row>
    <row r="1078" spans="1:7" x14ac:dyDescent="0.25">
      <c r="A1078" s="64"/>
      <c r="B1078" s="65"/>
      <c r="C1078" s="65"/>
      <c r="D1078" s="66"/>
      <c r="E1078" s="67" t="str">
        <f>IF(C1078="","",IFERROR(IF(INDEX(Impostazioni!$B$9:$B$48,MATCH(C1078,Impostazioni!$A$9:$A$48,0))="","Tipo?",INDEX(Impostazioni!$B$9:$B$48,MATCH(C1078,Impostazioni!$A$9:$A$48,0))),"Categoria?"))</f>
        <v/>
      </c>
      <c r="F1078" s="68" t="str">
        <f t="shared" si="32"/>
        <v/>
      </c>
      <c r="G1078" s="69" t="str">
        <f t="shared" si="33"/>
        <v/>
      </c>
    </row>
    <row r="1079" spans="1:7" x14ac:dyDescent="0.25">
      <c r="A1079" s="64"/>
      <c r="B1079" s="65"/>
      <c r="C1079" s="65"/>
      <c r="D1079" s="66"/>
      <c r="E1079" s="67" t="str">
        <f>IF(C1079="","",IFERROR(IF(INDEX(Impostazioni!$B$9:$B$48,MATCH(C1079,Impostazioni!$A$9:$A$48,0))="","Tipo?",INDEX(Impostazioni!$B$9:$B$48,MATCH(C1079,Impostazioni!$A$9:$A$48,0))),"Categoria?"))</f>
        <v/>
      </c>
      <c r="F1079" s="68" t="str">
        <f t="shared" si="32"/>
        <v/>
      </c>
      <c r="G1079" s="69" t="str">
        <f t="shared" si="33"/>
        <v/>
      </c>
    </row>
    <row r="1080" spans="1:7" x14ac:dyDescent="0.25">
      <c r="A1080" s="64"/>
      <c r="B1080" s="65"/>
      <c r="C1080" s="65"/>
      <c r="D1080" s="66"/>
      <c r="E1080" s="67" t="str">
        <f>IF(C1080="","",IFERROR(IF(INDEX(Impostazioni!$B$9:$B$48,MATCH(C1080,Impostazioni!$A$9:$A$48,0))="","Tipo?",INDEX(Impostazioni!$B$9:$B$48,MATCH(C1080,Impostazioni!$A$9:$A$48,0))),"Categoria?"))</f>
        <v/>
      </c>
      <c r="F1080" s="68" t="str">
        <f t="shared" si="32"/>
        <v/>
      </c>
      <c r="G1080" s="69" t="str">
        <f t="shared" si="33"/>
        <v/>
      </c>
    </row>
    <row r="1081" spans="1:7" x14ac:dyDescent="0.25">
      <c r="A1081" s="64"/>
      <c r="B1081" s="65"/>
      <c r="C1081" s="65"/>
      <c r="D1081" s="66"/>
      <c r="E1081" s="67" t="str">
        <f>IF(C1081="","",IFERROR(IF(INDEX(Impostazioni!$B$9:$B$48,MATCH(C1081,Impostazioni!$A$9:$A$48,0))="","Tipo?",INDEX(Impostazioni!$B$9:$B$48,MATCH(C1081,Impostazioni!$A$9:$A$48,0))),"Categoria?"))</f>
        <v/>
      </c>
      <c r="F1081" s="68" t="str">
        <f t="shared" si="32"/>
        <v/>
      </c>
      <c r="G1081" s="69" t="str">
        <f t="shared" si="33"/>
        <v/>
      </c>
    </row>
    <row r="1082" spans="1:7" x14ac:dyDescent="0.25">
      <c r="A1082" s="64"/>
      <c r="B1082" s="65"/>
      <c r="C1082" s="65"/>
      <c r="D1082" s="66"/>
      <c r="E1082" s="67" t="str">
        <f>IF(C1082="","",IFERROR(IF(INDEX(Impostazioni!$B$9:$B$48,MATCH(C1082,Impostazioni!$A$9:$A$48,0))="","Tipo?",INDEX(Impostazioni!$B$9:$B$48,MATCH(C1082,Impostazioni!$A$9:$A$48,0))),"Categoria?"))</f>
        <v/>
      </c>
      <c r="F1082" s="68" t="str">
        <f t="shared" si="32"/>
        <v/>
      </c>
      <c r="G1082" s="69" t="str">
        <f t="shared" si="33"/>
        <v/>
      </c>
    </row>
    <row r="1083" spans="1:7" x14ac:dyDescent="0.25">
      <c r="A1083" s="64"/>
      <c r="B1083" s="65"/>
      <c r="C1083" s="65"/>
      <c r="D1083" s="66"/>
      <c r="E1083" s="67" t="str">
        <f>IF(C1083="","",IFERROR(IF(INDEX(Impostazioni!$B$9:$B$48,MATCH(C1083,Impostazioni!$A$9:$A$48,0))="","Tipo?",INDEX(Impostazioni!$B$9:$B$48,MATCH(C1083,Impostazioni!$A$9:$A$48,0))),"Categoria?"))</f>
        <v/>
      </c>
      <c r="F1083" s="68" t="str">
        <f t="shared" si="32"/>
        <v/>
      </c>
      <c r="G1083" s="69" t="str">
        <f t="shared" si="33"/>
        <v/>
      </c>
    </row>
    <row r="1084" spans="1:7" x14ac:dyDescent="0.25">
      <c r="A1084" s="64"/>
      <c r="B1084" s="65"/>
      <c r="C1084" s="65"/>
      <c r="D1084" s="66"/>
      <c r="E1084" s="67" t="str">
        <f>IF(C1084="","",IFERROR(IF(INDEX(Impostazioni!$B$9:$B$48,MATCH(C1084,Impostazioni!$A$9:$A$48,0))="","Tipo?",INDEX(Impostazioni!$B$9:$B$48,MATCH(C1084,Impostazioni!$A$9:$A$48,0))),"Categoria?"))</f>
        <v/>
      </c>
      <c r="F1084" s="68" t="str">
        <f t="shared" si="32"/>
        <v/>
      </c>
      <c r="G1084" s="69" t="str">
        <f t="shared" si="33"/>
        <v/>
      </c>
    </row>
    <row r="1085" spans="1:7" x14ac:dyDescent="0.25">
      <c r="A1085" s="64"/>
      <c r="B1085" s="65"/>
      <c r="C1085" s="65"/>
      <c r="D1085" s="66"/>
      <c r="E1085" s="67" t="str">
        <f>IF(C1085="","",IFERROR(IF(INDEX(Impostazioni!$B$9:$B$48,MATCH(C1085,Impostazioni!$A$9:$A$48,0))="","Tipo?",INDEX(Impostazioni!$B$9:$B$48,MATCH(C1085,Impostazioni!$A$9:$A$48,0))),"Categoria?"))</f>
        <v/>
      </c>
      <c r="F1085" s="68" t="str">
        <f t="shared" si="32"/>
        <v/>
      </c>
      <c r="G1085" s="69" t="str">
        <f t="shared" si="33"/>
        <v/>
      </c>
    </row>
    <row r="1086" spans="1:7" x14ac:dyDescent="0.25">
      <c r="A1086" s="64"/>
      <c r="B1086" s="65"/>
      <c r="C1086" s="65"/>
      <c r="D1086" s="66"/>
      <c r="E1086" s="67" t="str">
        <f>IF(C1086="","",IFERROR(IF(INDEX(Impostazioni!$B$9:$B$48,MATCH(C1086,Impostazioni!$A$9:$A$48,0))="","Tipo?",INDEX(Impostazioni!$B$9:$B$48,MATCH(C1086,Impostazioni!$A$9:$A$48,0))),"Categoria?"))</f>
        <v/>
      </c>
      <c r="F1086" s="68" t="str">
        <f t="shared" si="32"/>
        <v/>
      </c>
      <c r="G1086" s="69" t="str">
        <f t="shared" si="33"/>
        <v/>
      </c>
    </row>
    <row r="1087" spans="1:7" x14ac:dyDescent="0.25">
      <c r="A1087" s="64"/>
      <c r="B1087" s="65"/>
      <c r="C1087" s="65"/>
      <c r="D1087" s="66"/>
      <c r="E1087" s="67" t="str">
        <f>IF(C1087="","",IFERROR(IF(INDEX(Impostazioni!$B$9:$B$48,MATCH(C1087,Impostazioni!$A$9:$A$48,0))="","Tipo?",INDEX(Impostazioni!$B$9:$B$48,MATCH(C1087,Impostazioni!$A$9:$A$48,0))),"Categoria?"))</f>
        <v/>
      </c>
      <c r="F1087" s="68" t="str">
        <f t="shared" si="32"/>
        <v/>
      </c>
      <c r="G1087" s="69" t="str">
        <f t="shared" si="33"/>
        <v/>
      </c>
    </row>
    <row r="1088" spans="1:7" x14ac:dyDescent="0.25">
      <c r="A1088" s="64"/>
      <c r="B1088" s="65"/>
      <c r="C1088" s="65"/>
      <c r="D1088" s="66"/>
      <c r="E1088" s="67" t="str">
        <f>IF(C1088="","",IFERROR(IF(INDEX(Impostazioni!$B$9:$B$48,MATCH(C1088,Impostazioni!$A$9:$A$48,0))="","Tipo?",INDEX(Impostazioni!$B$9:$B$48,MATCH(C1088,Impostazioni!$A$9:$A$48,0))),"Categoria?"))</f>
        <v/>
      </c>
      <c r="F1088" s="68" t="str">
        <f t="shared" si="32"/>
        <v/>
      </c>
      <c r="G1088" s="69" t="str">
        <f t="shared" si="33"/>
        <v/>
      </c>
    </row>
    <row r="1089" spans="1:7" x14ac:dyDescent="0.25">
      <c r="A1089" s="64"/>
      <c r="B1089" s="65"/>
      <c r="C1089" s="65"/>
      <c r="D1089" s="66"/>
      <c r="E1089" s="67" t="str">
        <f>IF(C1089="","",IFERROR(IF(INDEX(Impostazioni!$B$9:$B$48,MATCH(C1089,Impostazioni!$A$9:$A$48,0))="","Tipo?",INDEX(Impostazioni!$B$9:$B$48,MATCH(C1089,Impostazioni!$A$9:$A$48,0))),"Categoria?"))</f>
        <v/>
      </c>
      <c r="F1089" s="68" t="str">
        <f t="shared" si="32"/>
        <v/>
      </c>
      <c r="G1089" s="69" t="str">
        <f t="shared" si="33"/>
        <v/>
      </c>
    </row>
    <row r="1090" spans="1:7" x14ac:dyDescent="0.25">
      <c r="A1090" s="64"/>
      <c r="B1090" s="65"/>
      <c r="C1090" s="65"/>
      <c r="D1090" s="66"/>
      <c r="E1090" s="67" t="str">
        <f>IF(C1090="","",IFERROR(IF(INDEX(Impostazioni!$B$9:$B$48,MATCH(C1090,Impostazioni!$A$9:$A$48,0))="","Tipo?",INDEX(Impostazioni!$B$9:$B$48,MATCH(C1090,Impostazioni!$A$9:$A$48,0))),"Categoria?"))</f>
        <v/>
      </c>
      <c r="F1090" s="68" t="str">
        <f t="shared" si="32"/>
        <v/>
      </c>
      <c r="G1090" s="69" t="str">
        <f t="shared" si="33"/>
        <v/>
      </c>
    </row>
    <row r="1091" spans="1:7" x14ac:dyDescent="0.25">
      <c r="A1091" s="64"/>
      <c r="B1091" s="65"/>
      <c r="C1091" s="65"/>
      <c r="D1091" s="66"/>
      <c r="E1091" s="67" t="str">
        <f>IF(C1091="","",IFERROR(IF(INDEX(Impostazioni!$B$9:$B$48,MATCH(C1091,Impostazioni!$A$9:$A$48,0))="","Tipo?",INDEX(Impostazioni!$B$9:$B$48,MATCH(C1091,Impostazioni!$A$9:$A$48,0))),"Categoria?"))</f>
        <v/>
      </c>
      <c r="F1091" s="68" t="str">
        <f t="shared" si="32"/>
        <v/>
      </c>
      <c r="G1091" s="69" t="str">
        <f t="shared" si="33"/>
        <v/>
      </c>
    </row>
    <row r="1092" spans="1:7" x14ac:dyDescent="0.25">
      <c r="A1092" s="64"/>
      <c r="B1092" s="65"/>
      <c r="C1092" s="65"/>
      <c r="D1092" s="66"/>
      <c r="E1092" s="67" t="str">
        <f>IF(C1092="","",IFERROR(IF(INDEX(Impostazioni!$B$9:$B$48,MATCH(C1092,Impostazioni!$A$9:$A$48,0))="","Tipo?",INDEX(Impostazioni!$B$9:$B$48,MATCH(C1092,Impostazioni!$A$9:$A$48,0))),"Categoria?"))</f>
        <v/>
      </c>
      <c r="F1092" s="68" t="str">
        <f t="shared" si="32"/>
        <v/>
      </c>
      <c r="G1092" s="69" t="str">
        <f t="shared" si="33"/>
        <v/>
      </c>
    </row>
    <row r="1093" spans="1:7" x14ac:dyDescent="0.25">
      <c r="A1093" s="64"/>
      <c r="B1093" s="65"/>
      <c r="C1093" s="65"/>
      <c r="D1093" s="66"/>
      <c r="E1093" s="67" t="str">
        <f>IF(C1093="","",IFERROR(IF(INDEX(Impostazioni!$B$9:$B$48,MATCH(C1093,Impostazioni!$A$9:$A$48,0))="","Tipo?",INDEX(Impostazioni!$B$9:$B$48,MATCH(C1093,Impostazioni!$A$9:$A$48,0))),"Categoria?"))</f>
        <v/>
      </c>
      <c r="F1093" s="68" t="str">
        <f t="shared" ref="F1093:F1156" si="34">IF(A1093="","",IFERROR(MONTH(A1093),"Data?"))</f>
        <v/>
      </c>
      <c r="G1093" s="69" t="str">
        <f t="shared" ref="G1093:G1156" si="35">IF(A1093="","",IFERROR(YEAR(A1093),"Data?"))</f>
        <v/>
      </c>
    </row>
    <row r="1094" spans="1:7" x14ac:dyDescent="0.25">
      <c r="A1094" s="64"/>
      <c r="B1094" s="65"/>
      <c r="C1094" s="65"/>
      <c r="D1094" s="66"/>
      <c r="E1094" s="67" t="str">
        <f>IF(C1094="","",IFERROR(IF(INDEX(Impostazioni!$B$9:$B$48,MATCH(C1094,Impostazioni!$A$9:$A$48,0))="","Tipo?",INDEX(Impostazioni!$B$9:$B$48,MATCH(C1094,Impostazioni!$A$9:$A$48,0))),"Categoria?"))</f>
        <v/>
      </c>
      <c r="F1094" s="68" t="str">
        <f t="shared" si="34"/>
        <v/>
      </c>
      <c r="G1094" s="69" t="str">
        <f t="shared" si="35"/>
        <v/>
      </c>
    </row>
    <row r="1095" spans="1:7" x14ac:dyDescent="0.25">
      <c r="A1095" s="64"/>
      <c r="B1095" s="65"/>
      <c r="C1095" s="65"/>
      <c r="D1095" s="66"/>
      <c r="E1095" s="67" t="str">
        <f>IF(C1095="","",IFERROR(IF(INDEX(Impostazioni!$B$9:$B$48,MATCH(C1095,Impostazioni!$A$9:$A$48,0))="","Tipo?",INDEX(Impostazioni!$B$9:$B$48,MATCH(C1095,Impostazioni!$A$9:$A$48,0))),"Categoria?"))</f>
        <v/>
      </c>
      <c r="F1095" s="68" t="str">
        <f t="shared" si="34"/>
        <v/>
      </c>
      <c r="G1095" s="69" t="str">
        <f t="shared" si="35"/>
        <v/>
      </c>
    </row>
    <row r="1096" spans="1:7" x14ac:dyDescent="0.25">
      <c r="A1096" s="64"/>
      <c r="B1096" s="65"/>
      <c r="C1096" s="65"/>
      <c r="D1096" s="66"/>
      <c r="E1096" s="67" t="str">
        <f>IF(C1096="","",IFERROR(IF(INDEX(Impostazioni!$B$9:$B$48,MATCH(C1096,Impostazioni!$A$9:$A$48,0))="","Tipo?",INDEX(Impostazioni!$B$9:$B$48,MATCH(C1096,Impostazioni!$A$9:$A$48,0))),"Categoria?"))</f>
        <v/>
      </c>
      <c r="F1096" s="68" t="str">
        <f t="shared" si="34"/>
        <v/>
      </c>
      <c r="G1096" s="69" t="str">
        <f t="shared" si="35"/>
        <v/>
      </c>
    </row>
    <row r="1097" spans="1:7" x14ac:dyDescent="0.25">
      <c r="A1097" s="64"/>
      <c r="B1097" s="65"/>
      <c r="C1097" s="65"/>
      <c r="D1097" s="66"/>
      <c r="E1097" s="67" t="str">
        <f>IF(C1097="","",IFERROR(IF(INDEX(Impostazioni!$B$9:$B$48,MATCH(C1097,Impostazioni!$A$9:$A$48,0))="","Tipo?",INDEX(Impostazioni!$B$9:$B$48,MATCH(C1097,Impostazioni!$A$9:$A$48,0))),"Categoria?"))</f>
        <v/>
      </c>
      <c r="F1097" s="68" t="str">
        <f t="shared" si="34"/>
        <v/>
      </c>
      <c r="G1097" s="69" t="str">
        <f t="shared" si="35"/>
        <v/>
      </c>
    </row>
    <row r="1098" spans="1:7" x14ac:dyDescent="0.25">
      <c r="A1098" s="64"/>
      <c r="B1098" s="65"/>
      <c r="C1098" s="65"/>
      <c r="D1098" s="66"/>
      <c r="E1098" s="67" t="str">
        <f>IF(C1098="","",IFERROR(IF(INDEX(Impostazioni!$B$9:$B$48,MATCH(C1098,Impostazioni!$A$9:$A$48,0))="","Tipo?",INDEX(Impostazioni!$B$9:$B$48,MATCH(C1098,Impostazioni!$A$9:$A$48,0))),"Categoria?"))</f>
        <v/>
      </c>
      <c r="F1098" s="68" t="str">
        <f t="shared" si="34"/>
        <v/>
      </c>
      <c r="G1098" s="69" t="str">
        <f t="shared" si="35"/>
        <v/>
      </c>
    </row>
    <row r="1099" spans="1:7" x14ac:dyDescent="0.25">
      <c r="A1099" s="64"/>
      <c r="B1099" s="65"/>
      <c r="C1099" s="65"/>
      <c r="D1099" s="66"/>
      <c r="E1099" s="67" t="str">
        <f>IF(C1099="","",IFERROR(IF(INDEX(Impostazioni!$B$9:$B$48,MATCH(C1099,Impostazioni!$A$9:$A$48,0))="","Tipo?",INDEX(Impostazioni!$B$9:$B$48,MATCH(C1099,Impostazioni!$A$9:$A$48,0))),"Categoria?"))</f>
        <v/>
      </c>
      <c r="F1099" s="68" t="str">
        <f t="shared" si="34"/>
        <v/>
      </c>
      <c r="G1099" s="69" t="str">
        <f t="shared" si="35"/>
        <v/>
      </c>
    </row>
    <row r="1100" spans="1:7" x14ac:dyDescent="0.25">
      <c r="A1100" s="64"/>
      <c r="B1100" s="65"/>
      <c r="C1100" s="65"/>
      <c r="D1100" s="66"/>
      <c r="E1100" s="67" t="str">
        <f>IF(C1100="","",IFERROR(IF(INDEX(Impostazioni!$B$9:$B$48,MATCH(C1100,Impostazioni!$A$9:$A$48,0))="","Tipo?",INDEX(Impostazioni!$B$9:$B$48,MATCH(C1100,Impostazioni!$A$9:$A$48,0))),"Categoria?"))</f>
        <v/>
      </c>
      <c r="F1100" s="68" t="str">
        <f t="shared" si="34"/>
        <v/>
      </c>
      <c r="G1100" s="69" t="str">
        <f t="shared" si="35"/>
        <v/>
      </c>
    </row>
    <row r="1101" spans="1:7" x14ac:dyDescent="0.25">
      <c r="A1101" s="64"/>
      <c r="B1101" s="65"/>
      <c r="C1101" s="65"/>
      <c r="D1101" s="66"/>
      <c r="E1101" s="67" t="str">
        <f>IF(C1101="","",IFERROR(IF(INDEX(Impostazioni!$B$9:$B$48,MATCH(C1101,Impostazioni!$A$9:$A$48,0))="","Tipo?",INDEX(Impostazioni!$B$9:$B$48,MATCH(C1101,Impostazioni!$A$9:$A$48,0))),"Categoria?"))</f>
        <v/>
      </c>
      <c r="F1101" s="68" t="str">
        <f t="shared" si="34"/>
        <v/>
      </c>
      <c r="G1101" s="69" t="str">
        <f t="shared" si="35"/>
        <v/>
      </c>
    </row>
    <row r="1102" spans="1:7" x14ac:dyDescent="0.25">
      <c r="A1102" s="64"/>
      <c r="B1102" s="65"/>
      <c r="C1102" s="65"/>
      <c r="D1102" s="66"/>
      <c r="E1102" s="67" t="str">
        <f>IF(C1102="","",IFERROR(IF(INDEX(Impostazioni!$B$9:$B$48,MATCH(C1102,Impostazioni!$A$9:$A$48,0))="","Tipo?",INDEX(Impostazioni!$B$9:$B$48,MATCH(C1102,Impostazioni!$A$9:$A$48,0))),"Categoria?"))</f>
        <v/>
      </c>
      <c r="F1102" s="68" t="str">
        <f t="shared" si="34"/>
        <v/>
      </c>
      <c r="G1102" s="69" t="str">
        <f t="shared" si="35"/>
        <v/>
      </c>
    </row>
    <row r="1103" spans="1:7" x14ac:dyDescent="0.25">
      <c r="A1103" s="64"/>
      <c r="B1103" s="65"/>
      <c r="C1103" s="65"/>
      <c r="D1103" s="66"/>
      <c r="E1103" s="67" t="str">
        <f>IF(C1103="","",IFERROR(IF(INDEX(Impostazioni!$B$9:$B$48,MATCH(C1103,Impostazioni!$A$9:$A$48,0))="","Tipo?",INDEX(Impostazioni!$B$9:$B$48,MATCH(C1103,Impostazioni!$A$9:$A$48,0))),"Categoria?"))</f>
        <v/>
      </c>
      <c r="F1103" s="68" t="str">
        <f t="shared" si="34"/>
        <v/>
      </c>
      <c r="G1103" s="69" t="str">
        <f t="shared" si="35"/>
        <v/>
      </c>
    </row>
    <row r="1104" spans="1:7" x14ac:dyDescent="0.25">
      <c r="A1104" s="64"/>
      <c r="B1104" s="65"/>
      <c r="C1104" s="65"/>
      <c r="D1104" s="66"/>
      <c r="E1104" s="67" t="str">
        <f>IF(C1104="","",IFERROR(IF(INDEX(Impostazioni!$B$9:$B$48,MATCH(C1104,Impostazioni!$A$9:$A$48,0))="","Tipo?",INDEX(Impostazioni!$B$9:$B$48,MATCH(C1104,Impostazioni!$A$9:$A$48,0))),"Categoria?"))</f>
        <v/>
      </c>
      <c r="F1104" s="68" t="str">
        <f t="shared" si="34"/>
        <v/>
      </c>
      <c r="G1104" s="69" t="str">
        <f t="shared" si="35"/>
        <v/>
      </c>
    </row>
    <row r="1105" spans="1:7" x14ac:dyDescent="0.25">
      <c r="A1105" s="64"/>
      <c r="B1105" s="65"/>
      <c r="C1105" s="65"/>
      <c r="D1105" s="66"/>
      <c r="E1105" s="67" t="str">
        <f>IF(C1105="","",IFERROR(IF(INDEX(Impostazioni!$B$9:$B$48,MATCH(C1105,Impostazioni!$A$9:$A$48,0))="","Tipo?",INDEX(Impostazioni!$B$9:$B$48,MATCH(C1105,Impostazioni!$A$9:$A$48,0))),"Categoria?"))</f>
        <v/>
      </c>
      <c r="F1105" s="68" t="str">
        <f t="shared" si="34"/>
        <v/>
      </c>
      <c r="G1105" s="69" t="str">
        <f t="shared" si="35"/>
        <v/>
      </c>
    </row>
    <row r="1106" spans="1:7" x14ac:dyDescent="0.25">
      <c r="A1106" s="64"/>
      <c r="B1106" s="65"/>
      <c r="C1106" s="65"/>
      <c r="D1106" s="66"/>
      <c r="E1106" s="67" t="str">
        <f>IF(C1106="","",IFERROR(IF(INDEX(Impostazioni!$B$9:$B$48,MATCH(C1106,Impostazioni!$A$9:$A$48,0))="","Tipo?",INDEX(Impostazioni!$B$9:$B$48,MATCH(C1106,Impostazioni!$A$9:$A$48,0))),"Categoria?"))</f>
        <v/>
      </c>
      <c r="F1106" s="68" t="str">
        <f t="shared" si="34"/>
        <v/>
      </c>
      <c r="G1106" s="69" t="str">
        <f t="shared" si="35"/>
        <v/>
      </c>
    </row>
    <row r="1107" spans="1:7" x14ac:dyDescent="0.25">
      <c r="A1107" s="64"/>
      <c r="B1107" s="65"/>
      <c r="C1107" s="65"/>
      <c r="D1107" s="66"/>
      <c r="E1107" s="67" t="str">
        <f>IF(C1107="","",IFERROR(IF(INDEX(Impostazioni!$B$9:$B$48,MATCH(C1107,Impostazioni!$A$9:$A$48,0))="","Tipo?",INDEX(Impostazioni!$B$9:$B$48,MATCH(C1107,Impostazioni!$A$9:$A$48,0))),"Categoria?"))</f>
        <v/>
      </c>
      <c r="F1107" s="68" t="str">
        <f t="shared" si="34"/>
        <v/>
      </c>
      <c r="G1107" s="69" t="str">
        <f t="shared" si="35"/>
        <v/>
      </c>
    </row>
    <row r="1108" spans="1:7" x14ac:dyDescent="0.25">
      <c r="A1108" s="64"/>
      <c r="B1108" s="65"/>
      <c r="C1108" s="65"/>
      <c r="D1108" s="66"/>
      <c r="E1108" s="67" t="str">
        <f>IF(C1108="","",IFERROR(IF(INDEX(Impostazioni!$B$9:$B$48,MATCH(C1108,Impostazioni!$A$9:$A$48,0))="","Tipo?",INDEX(Impostazioni!$B$9:$B$48,MATCH(C1108,Impostazioni!$A$9:$A$48,0))),"Categoria?"))</f>
        <v/>
      </c>
      <c r="F1108" s="68" t="str">
        <f t="shared" si="34"/>
        <v/>
      </c>
      <c r="G1108" s="69" t="str">
        <f t="shared" si="35"/>
        <v/>
      </c>
    </row>
    <row r="1109" spans="1:7" x14ac:dyDescent="0.25">
      <c r="A1109" s="64"/>
      <c r="B1109" s="65"/>
      <c r="C1109" s="65"/>
      <c r="D1109" s="66"/>
      <c r="E1109" s="67" t="str">
        <f>IF(C1109="","",IFERROR(IF(INDEX(Impostazioni!$B$9:$B$48,MATCH(C1109,Impostazioni!$A$9:$A$48,0))="","Tipo?",INDEX(Impostazioni!$B$9:$B$48,MATCH(C1109,Impostazioni!$A$9:$A$48,0))),"Categoria?"))</f>
        <v/>
      </c>
      <c r="F1109" s="68" t="str">
        <f t="shared" si="34"/>
        <v/>
      </c>
      <c r="G1109" s="69" t="str">
        <f t="shared" si="35"/>
        <v/>
      </c>
    </row>
    <row r="1110" spans="1:7" x14ac:dyDescent="0.25">
      <c r="A1110" s="64"/>
      <c r="B1110" s="65"/>
      <c r="C1110" s="65"/>
      <c r="D1110" s="66"/>
      <c r="E1110" s="67" t="str">
        <f>IF(C1110="","",IFERROR(IF(INDEX(Impostazioni!$B$9:$B$48,MATCH(C1110,Impostazioni!$A$9:$A$48,0))="","Tipo?",INDEX(Impostazioni!$B$9:$B$48,MATCH(C1110,Impostazioni!$A$9:$A$48,0))),"Categoria?"))</f>
        <v/>
      </c>
      <c r="F1110" s="68" t="str">
        <f t="shared" si="34"/>
        <v/>
      </c>
      <c r="G1110" s="69" t="str">
        <f t="shared" si="35"/>
        <v/>
      </c>
    </row>
    <row r="1111" spans="1:7" x14ac:dyDescent="0.25">
      <c r="A1111" s="64"/>
      <c r="B1111" s="65"/>
      <c r="C1111" s="65"/>
      <c r="D1111" s="66"/>
      <c r="E1111" s="67" t="str">
        <f>IF(C1111="","",IFERROR(IF(INDEX(Impostazioni!$B$9:$B$48,MATCH(C1111,Impostazioni!$A$9:$A$48,0))="","Tipo?",INDEX(Impostazioni!$B$9:$B$48,MATCH(C1111,Impostazioni!$A$9:$A$48,0))),"Categoria?"))</f>
        <v/>
      </c>
      <c r="F1111" s="68" t="str">
        <f t="shared" si="34"/>
        <v/>
      </c>
      <c r="G1111" s="69" t="str">
        <f t="shared" si="35"/>
        <v/>
      </c>
    </row>
    <row r="1112" spans="1:7" x14ac:dyDescent="0.25">
      <c r="A1112" s="64"/>
      <c r="B1112" s="65"/>
      <c r="C1112" s="65"/>
      <c r="D1112" s="66"/>
      <c r="E1112" s="67" t="str">
        <f>IF(C1112="","",IFERROR(IF(INDEX(Impostazioni!$B$9:$B$48,MATCH(C1112,Impostazioni!$A$9:$A$48,0))="","Tipo?",INDEX(Impostazioni!$B$9:$B$48,MATCH(C1112,Impostazioni!$A$9:$A$48,0))),"Categoria?"))</f>
        <v/>
      </c>
      <c r="F1112" s="68" t="str">
        <f t="shared" si="34"/>
        <v/>
      </c>
      <c r="G1112" s="69" t="str">
        <f t="shared" si="35"/>
        <v/>
      </c>
    </row>
    <row r="1113" spans="1:7" x14ac:dyDescent="0.25">
      <c r="A1113" s="64"/>
      <c r="B1113" s="65"/>
      <c r="C1113" s="65"/>
      <c r="D1113" s="66"/>
      <c r="E1113" s="67" t="str">
        <f>IF(C1113="","",IFERROR(IF(INDEX(Impostazioni!$B$9:$B$48,MATCH(C1113,Impostazioni!$A$9:$A$48,0))="","Tipo?",INDEX(Impostazioni!$B$9:$B$48,MATCH(C1113,Impostazioni!$A$9:$A$48,0))),"Categoria?"))</f>
        <v/>
      </c>
      <c r="F1113" s="68" t="str">
        <f t="shared" si="34"/>
        <v/>
      </c>
      <c r="G1113" s="69" t="str">
        <f t="shared" si="35"/>
        <v/>
      </c>
    </row>
    <row r="1114" spans="1:7" x14ac:dyDescent="0.25">
      <c r="A1114" s="64"/>
      <c r="B1114" s="65"/>
      <c r="C1114" s="65"/>
      <c r="D1114" s="66"/>
      <c r="E1114" s="67" t="str">
        <f>IF(C1114="","",IFERROR(IF(INDEX(Impostazioni!$B$9:$B$48,MATCH(C1114,Impostazioni!$A$9:$A$48,0))="","Tipo?",INDEX(Impostazioni!$B$9:$B$48,MATCH(C1114,Impostazioni!$A$9:$A$48,0))),"Categoria?"))</f>
        <v/>
      </c>
      <c r="F1114" s="68" t="str">
        <f t="shared" si="34"/>
        <v/>
      </c>
      <c r="G1114" s="69" t="str">
        <f t="shared" si="35"/>
        <v/>
      </c>
    </row>
    <row r="1115" spans="1:7" x14ac:dyDescent="0.25">
      <c r="A1115" s="64"/>
      <c r="B1115" s="65"/>
      <c r="C1115" s="65"/>
      <c r="D1115" s="66"/>
      <c r="E1115" s="67" t="str">
        <f>IF(C1115="","",IFERROR(IF(INDEX(Impostazioni!$B$9:$B$48,MATCH(C1115,Impostazioni!$A$9:$A$48,0))="","Tipo?",INDEX(Impostazioni!$B$9:$B$48,MATCH(C1115,Impostazioni!$A$9:$A$48,0))),"Categoria?"))</f>
        <v/>
      </c>
      <c r="F1115" s="68" t="str">
        <f t="shared" si="34"/>
        <v/>
      </c>
      <c r="G1115" s="69" t="str">
        <f t="shared" si="35"/>
        <v/>
      </c>
    </row>
    <row r="1116" spans="1:7" x14ac:dyDescent="0.25">
      <c r="A1116" s="64"/>
      <c r="B1116" s="65"/>
      <c r="C1116" s="65"/>
      <c r="D1116" s="66"/>
      <c r="E1116" s="67" t="str">
        <f>IF(C1116="","",IFERROR(IF(INDEX(Impostazioni!$B$9:$B$48,MATCH(C1116,Impostazioni!$A$9:$A$48,0))="","Tipo?",INDEX(Impostazioni!$B$9:$B$48,MATCH(C1116,Impostazioni!$A$9:$A$48,0))),"Categoria?"))</f>
        <v/>
      </c>
      <c r="F1116" s="68" t="str">
        <f t="shared" si="34"/>
        <v/>
      </c>
      <c r="G1116" s="69" t="str">
        <f t="shared" si="35"/>
        <v/>
      </c>
    </row>
    <row r="1117" spans="1:7" x14ac:dyDescent="0.25">
      <c r="A1117" s="64"/>
      <c r="B1117" s="65"/>
      <c r="C1117" s="65"/>
      <c r="D1117" s="66"/>
      <c r="E1117" s="67" t="str">
        <f>IF(C1117="","",IFERROR(IF(INDEX(Impostazioni!$B$9:$B$48,MATCH(C1117,Impostazioni!$A$9:$A$48,0))="","Tipo?",INDEX(Impostazioni!$B$9:$B$48,MATCH(C1117,Impostazioni!$A$9:$A$48,0))),"Categoria?"))</f>
        <v/>
      </c>
      <c r="F1117" s="68" t="str">
        <f t="shared" si="34"/>
        <v/>
      </c>
      <c r="G1117" s="69" t="str">
        <f t="shared" si="35"/>
        <v/>
      </c>
    </row>
    <row r="1118" spans="1:7" x14ac:dyDescent="0.25">
      <c r="A1118" s="64"/>
      <c r="B1118" s="65"/>
      <c r="C1118" s="65"/>
      <c r="D1118" s="66"/>
      <c r="E1118" s="67" t="str">
        <f>IF(C1118="","",IFERROR(IF(INDEX(Impostazioni!$B$9:$B$48,MATCH(C1118,Impostazioni!$A$9:$A$48,0))="","Tipo?",INDEX(Impostazioni!$B$9:$B$48,MATCH(C1118,Impostazioni!$A$9:$A$48,0))),"Categoria?"))</f>
        <v/>
      </c>
      <c r="F1118" s="68" t="str">
        <f t="shared" si="34"/>
        <v/>
      </c>
      <c r="G1118" s="69" t="str">
        <f t="shared" si="35"/>
        <v/>
      </c>
    </row>
    <row r="1119" spans="1:7" x14ac:dyDescent="0.25">
      <c r="A1119" s="64"/>
      <c r="B1119" s="65"/>
      <c r="C1119" s="65"/>
      <c r="D1119" s="66"/>
      <c r="E1119" s="67" t="str">
        <f>IF(C1119="","",IFERROR(IF(INDEX(Impostazioni!$B$9:$B$48,MATCH(C1119,Impostazioni!$A$9:$A$48,0))="","Tipo?",INDEX(Impostazioni!$B$9:$B$48,MATCH(C1119,Impostazioni!$A$9:$A$48,0))),"Categoria?"))</f>
        <v/>
      </c>
      <c r="F1119" s="68" t="str">
        <f t="shared" si="34"/>
        <v/>
      </c>
      <c r="G1119" s="69" t="str">
        <f t="shared" si="35"/>
        <v/>
      </c>
    </row>
    <row r="1120" spans="1:7" x14ac:dyDescent="0.25">
      <c r="A1120" s="64"/>
      <c r="B1120" s="65"/>
      <c r="C1120" s="65"/>
      <c r="D1120" s="66"/>
      <c r="E1120" s="67" t="str">
        <f>IF(C1120="","",IFERROR(IF(INDEX(Impostazioni!$B$9:$B$48,MATCH(C1120,Impostazioni!$A$9:$A$48,0))="","Tipo?",INDEX(Impostazioni!$B$9:$B$48,MATCH(C1120,Impostazioni!$A$9:$A$48,0))),"Categoria?"))</f>
        <v/>
      </c>
      <c r="F1120" s="68" t="str">
        <f t="shared" si="34"/>
        <v/>
      </c>
      <c r="G1120" s="69" t="str">
        <f t="shared" si="35"/>
        <v/>
      </c>
    </row>
    <row r="1121" spans="1:7" x14ac:dyDescent="0.25">
      <c r="A1121" s="64"/>
      <c r="B1121" s="65"/>
      <c r="C1121" s="65"/>
      <c r="D1121" s="66"/>
      <c r="E1121" s="67" t="str">
        <f>IF(C1121="","",IFERROR(IF(INDEX(Impostazioni!$B$9:$B$48,MATCH(C1121,Impostazioni!$A$9:$A$48,0))="","Tipo?",INDEX(Impostazioni!$B$9:$B$48,MATCH(C1121,Impostazioni!$A$9:$A$48,0))),"Categoria?"))</f>
        <v/>
      </c>
      <c r="F1121" s="68" t="str">
        <f t="shared" si="34"/>
        <v/>
      </c>
      <c r="G1121" s="69" t="str">
        <f t="shared" si="35"/>
        <v/>
      </c>
    </row>
    <row r="1122" spans="1:7" x14ac:dyDescent="0.25">
      <c r="A1122" s="64"/>
      <c r="B1122" s="65"/>
      <c r="C1122" s="65"/>
      <c r="D1122" s="66"/>
      <c r="E1122" s="67" t="str">
        <f>IF(C1122="","",IFERROR(IF(INDEX(Impostazioni!$B$9:$B$48,MATCH(C1122,Impostazioni!$A$9:$A$48,0))="","Tipo?",INDEX(Impostazioni!$B$9:$B$48,MATCH(C1122,Impostazioni!$A$9:$A$48,0))),"Categoria?"))</f>
        <v/>
      </c>
      <c r="F1122" s="68" t="str">
        <f t="shared" si="34"/>
        <v/>
      </c>
      <c r="G1122" s="69" t="str">
        <f t="shared" si="35"/>
        <v/>
      </c>
    </row>
    <row r="1123" spans="1:7" x14ac:dyDescent="0.25">
      <c r="A1123" s="64"/>
      <c r="B1123" s="65"/>
      <c r="C1123" s="65"/>
      <c r="D1123" s="66"/>
      <c r="E1123" s="67" t="str">
        <f>IF(C1123="","",IFERROR(IF(INDEX(Impostazioni!$B$9:$B$48,MATCH(C1123,Impostazioni!$A$9:$A$48,0))="","Tipo?",INDEX(Impostazioni!$B$9:$B$48,MATCH(C1123,Impostazioni!$A$9:$A$48,0))),"Categoria?"))</f>
        <v/>
      </c>
      <c r="F1123" s="68" t="str">
        <f t="shared" si="34"/>
        <v/>
      </c>
      <c r="G1123" s="69" t="str">
        <f t="shared" si="35"/>
        <v/>
      </c>
    </row>
    <row r="1124" spans="1:7" x14ac:dyDescent="0.25">
      <c r="A1124" s="64"/>
      <c r="B1124" s="65"/>
      <c r="C1124" s="65"/>
      <c r="D1124" s="66"/>
      <c r="E1124" s="67" t="str">
        <f>IF(C1124="","",IFERROR(IF(INDEX(Impostazioni!$B$9:$B$48,MATCH(C1124,Impostazioni!$A$9:$A$48,0))="","Tipo?",INDEX(Impostazioni!$B$9:$B$48,MATCH(C1124,Impostazioni!$A$9:$A$48,0))),"Categoria?"))</f>
        <v/>
      </c>
      <c r="F1124" s="68" t="str">
        <f t="shared" si="34"/>
        <v/>
      </c>
      <c r="G1124" s="69" t="str">
        <f t="shared" si="35"/>
        <v/>
      </c>
    </row>
    <row r="1125" spans="1:7" x14ac:dyDescent="0.25">
      <c r="A1125" s="64"/>
      <c r="B1125" s="65"/>
      <c r="C1125" s="65"/>
      <c r="D1125" s="66"/>
      <c r="E1125" s="67" t="str">
        <f>IF(C1125="","",IFERROR(IF(INDEX(Impostazioni!$B$9:$B$48,MATCH(C1125,Impostazioni!$A$9:$A$48,0))="","Tipo?",INDEX(Impostazioni!$B$9:$B$48,MATCH(C1125,Impostazioni!$A$9:$A$48,0))),"Categoria?"))</f>
        <v/>
      </c>
      <c r="F1125" s="68" t="str">
        <f t="shared" si="34"/>
        <v/>
      </c>
      <c r="G1125" s="69" t="str">
        <f t="shared" si="35"/>
        <v/>
      </c>
    </row>
    <row r="1126" spans="1:7" x14ac:dyDescent="0.25">
      <c r="A1126" s="64"/>
      <c r="B1126" s="65"/>
      <c r="C1126" s="65"/>
      <c r="D1126" s="66"/>
      <c r="E1126" s="67" t="str">
        <f>IF(C1126="","",IFERROR(IF(INDEX(Impostazioni!$B$9:$B$48,MATCH(C1126,Impostazioni!$A$9:$A$48,0))="","Tipo?",INDEX(Impostazioni!$B$9:$B$48,MATCH(C1126,Impostazioni!$A$9:$A$48,0))),"Categoria?"))</f>
        <v/>
      </c>
      <c r="F1126" s="68" t="str">
        <f t="shared" si="34"/>
        <v/>
      </c>
      <c r="G1126" s="69" t="str">
        <f t="shared" si="35"/>
        <v/>
      </c>
    </row>
    <row r="1127" spans="1:7" x14ac:dyDescent="0.25">
      <c r="A1127" s="64"/>
      <c r="B1127" s="65"/>
      <c r="C1127" s="65"/>
      <c r="D1127" s="66"/>
      <c r="E1127" s="67" t="str">
        <f>IF(C1127="","",IFERROR(IF(INDEX(Impostazioni!$B$9:$B$48,MATCH(C1127,Impostazioni!$A$9:$A$48,0))="","Tipo?",INDEX(Impostazioni!$B$9:$B$48,MATCH(C1127,Impostazioni!$A$9:$A$48,0))),"Categoria?"))</f>
        <v/>
      </c>
      <c r="F1127" s="68" t="str">
        <f t="shared" si="34"/>
        <v/>
      </c>
      <c r="G1127" s="69" t="str">
        <f t="shared" si="35"/>
        <v/>
      </c>
    </row>
    <row r="1128" spans="1:7" x14ac:dyDescent="0.25">
      <c r="A1128" s="64"/>
      <c r="B1128" s="65"/>
      <c r="C1128" s="65"/>
      <c r="D1128" s="66"/>
      <c r="E1128" s="67" t="str">
        <f>IF(C1128="","",IFERROR(IF(INDEX(Impostazioni!$B$9:$B$48,MATCH(C1128,Impostazioni!$A$9:$A$48,0))="","Tipo?",INDEX(Impostazioni!$B$9:$B$48,MATCH(C1128,Impostazioni!$A$9:$A$48,0))),"Categoria?"))</f>
        <v/>
      </c>
      <c r="F1128" s="68" t="str">
        <f t="shared" si="34"/>
        <v/>
      </c>
      <c r="G1128" s="69" t="str">
        <f t="shared" si="35"/>
        <v/>
      </c>
    </row>
    <row r="1129" spans="1:7" x14ac:dyDescent="0.25">
      <c r="A1129" s="64"/>
      <c r="B1129" s="65"/>
      <c r="C1129" s="65"/>
      <c r="D1129" s="66"/>
      <c r="E1129" s="67" t="str">
        <f>IF(C1129="","",IFERROR(IF(INDEX(Impostazioni!$B$9:$B$48,MATCH(C1129,Impostazioni!$A$9:$A$48,0))="","Tipo?",INDEX(Impostazioni!$B$9:$B$48,MATCH(C1129,Impostazioni!$A$9:$A$48,0))),"Categoria?"))</f>
        <v/>
      </c>
      <c r="F1129" s="68" t="str">
        <f t="shared" si="34"/>
        <v/>
      </c>
      <c r="G1129" s="69" t="str">
        <f t="shared" si="35"/>
        <v/>
      </c>
    </row>
    <row r="1130" spans="1:7" x14ac:dyDescent="0.25">
      <c r="A1130" s="64"/>
      <c r="B1130" s="65"/>
      <c r="C1130" s="65"/>
      <c r="D1130" s="66"/>
      <c r="E1130" s="67" t="str">
        <f>IF(C1130="","",IFERROR(IF(INDEX(Impostazioni!$B$9:$B$48,MATCH(C1130,Impostazioni!$A$9:$A$48,0))="","Tipo?",INDEX(Impostazioni!$B$9:$B$48,MATCH(C1130,Impostazioni!$A$9:$A$48,0))),"Categoria?"))</f>
        <v/>
      </c>
      <c r="F1130" s="68" t="str">
        <f t="shared" si="34"/>
        <v/>
      </c>
      <c r="G1130" s="69" t="str">
        <f t="shared" si="35"/>
        <v/>
      </c>
    </row>
    <row r="1131" spans="1:7" x14ac:dyDescent="0.25">
      <c r="A1131" s="64"/>
      <c r="B1131" s="65"/>
      <c r="C1131" s="65"/>
      <c r="D1131" s="66"/>
      <c r="E1131" s="67" t="str">
        <f>IF(C1131="","",IFERROR(IF(INDEX(Impostazioni!$B$9:$B$48,MATCH(C1131,Impostazioni!$A$9:$A$48,0))="","Tipo?",INDEX(Impostazioni!$B$9:$B$48,MATCH(C1131,Impostazioni!$A$9:$A$48,0))),"Categoria?"))</f>
        <v/>
      </c>
      <c r="F1131" s="68" t="str">
        <f t="shared" si="34"/>
        <v/>
      </c>
      <c r="G1131" s="69" t="str">
        <f t="shared" si="35"/>
        <v/>
      </c>
    </row>
    <row r="1132" spans="1:7" x14ac:dyDescent="0.25">
      <c r="A1132" s="64"/>
      <c r="B1132" s="65"/>
      <c r="C1132" s="65"/>
      <c r="D1132" s="66"/>
      <c r="E1132" s="67" t="str">
        <f>IF(C1132="","",IFERROR(IF(INDEX(Impostazioni!$B$9:$B$48,MATCH(C1132,Impostazioni!$A$9:$A$48,0))="","Tipo?",INDEX(Impostazioni!$B$9:$B$48,MATCH(C1132,Impostazioni!$A$9:$A$48,0))),"Categoria?"))</f>
        <v/>
      </c>
      <c r="F1132" s="68" t="str">
        <f t="shared" si="34"/>
        <v/>
      </c>
      <c r="G1132" s="69" t="str">
        <f t="shared" si="35"/>
        <v/>
      </c>
    </row>
    <row r="1133" spans="1:7" x14ac:dyDescent="0.25">
      <c r="A1133" s="64"/>
      <c r="B1133" s="65"/>
      <c r="C1133" s="65"/>
      <c r="D1133" s="66"/>
      <c r="E1133" s="67" t="str">
        <f>IF(C1133="","",IFERROR(IF(INDEX(Impostazioni!$B$9:$B$48,MATCH(C1133,Impostazioni!$A$9:$A$48,0))="","Tipo?",INDEX(Impostazioni!$B$9:$B$48,MATCH(C1133,Impostazioni!$A$9:$A$48,0))),"Categoria?"))</f>
        <v/>
      </c>
      <c r="F1133" s="68" t="str">
        <f t="shared" si="34"/>
        <v/>
      </c>
      <c r="G1133" s="69" t="str">
        <f t="shared" si="35"/>
        <v/>
      </c>
    </row>
    <row r="1134" spans="1:7" x14ac:dyDescent="0.25">
      <c r="A1134" s="64"/>
      <c r="B1134" s="65"/>
      <c r="C1134" s="65"/>
      <c r="D1134" s="66"/>
      <c r="E1134" s="67" t="str">
        <f>IF(C1134="","",IFERROR(IF(INDEX(Impostazioni!$B$9:$B$48,MATCH(C1134,Impostazioni!$A$9:$A$48,0))="","Tipo?",INDEX(Impostazioni!$B$9:$B$48,MATCH(C1134,Impostazioni!$A$9:$A$48,0))),"Categoria?"))</f>
        <v/>
      </c>
      <c r="F1134" s="68" t="str">
        <f t="shared" si="34"/>
        <v/>
      </c>
      <c r="G1134" s="69" t="str">
        <f t="shared" si="35"/>
        <v/>
      </c>
    </row>
    <row r="1135" spans="1:7" x14ac:dyDescent="0.25">
      <c r="A1135" s="64"/>
      <c r="B1135" s="65"/>
      <c r="C1135" s="65"/>
      <c r="D1135" s="66"/>
      <c r="E1135" s="67" t="str">
        <f>IF(C1135="","",IFERROR(IF(INDEX(Impostazioni!$B$9:$B$48,MATCH(C1135,Impostazioni!$A$9:$A$48,0))="","Tipo?",INDEX(Impostazioni!$B$9:$B$48,MATCH(C1135,Impostazioni!$A$9:$A$48,0))),"Categoria?"))</f>
        <v/>
      </c>
      <c r="F1135" s="68" t="str">
        <f t="shared" si="34"/>
        <v/>
      </c>
      <c r="G1135" s="69" t="str">
        <f t="shared" si="35"/>
        <v/>
      </c>
    </row>
    <row r="1136" spans="1:7" x14ac:dyDescent="0.25">
      <c r="A1136" s="64"/>
      <c r="B1136" s="65"/>
      <c r="C1136" s="65"/>
      <c r="D1136" s="66"/>
      <c r="E1136" s="67" t="str">
        <f>IF(C1136="","",IFERROR(IF(INDEX(Impostazioni!$B$9:$B$48,MATCH(C1136,Impostazioni!$A$9:$A$48,0))="","Tipo?",INDEX(Impostazioni!$B$9:$B$48,MATCH(C1136,Impostazioni!$A$9:$A$48,0))),"Categoria?"))</f>
        <v/>
      </c>
      <c r="F1136" s="68" t="str">
        <f t="shared" si="34"/>
        <v/>
      </c>
      <c r="G1136" s="69" t="str">
        <f t="shared" si="35"/>
        <v/>
      </c>
    </row>
    <row r="1137" spans="1:7" x14ac:dyDescent="0.25">
      <c r="A1137" s="64"/>
      <c r="B1137" s="65"/>
      <c r="C1137" s="65"/>
      <c r="D1137" s="66"/>
      <c r="E1137" s="67" t="str">
        <f>IF(C1137="","",IFERROR(IF(INDEX(Impostazioni!$B$9:$B$48,MATCH(C1137,Impostazioni!$A$9:$A$48,0))="","Tipo?",INDEX(Impostazioni!$B$9:$B$48,MATCH(C1137,Impostazioni!$A$9:$A$48,0))),"Categoria?"))</f>
        <v/>
      </c>
      <c r="F1137" s="68" t="str">
        <f t="shared" si="34"/>
        <v/>
      </c>
      <c r="G1137" s="69" t="str">
        <f t="shared" si="35"/>
        <v/>
      </c>
    </row>
    <row r="1138" spans="1:7" x14ac:dyDescent="0.25">
      <c r="A1138" s="64"/>
      <c r="B1138" s="65"/>
      <c r="C1138" s="65"/>
      <c r="D1138" s="66"/>
      <c r="E1138" s="67" t="str">
        <f>IF(C1138="","",IFERROR(IF(INDEX(Impostazioni!$B$9:$B$48,MATCH(C1138,Impostazioni!$A$9:$A$48,0))="","Tipo?",INDEX(Impostazioni!$B$9:$B$48,MATCH(C1138,Impostazioni!$A$9:$A$48,0))),"Categoria?"))</f>
        <v/>
      </c>
      <c r="F1138" s="68" t="str">
        <f t="shared" si="34"/>
        <v/>
      </c>
      <c r="G1138" s="69" t="str">
        <f t="shared" si="35"/>
        <v/>
      </c>
    </row>
    <row r="1139" spans="1:7" x14ac:dyDescent="0.25">
      <c r="A1139" s="64"/>
      <c r="B1139" s="65"/>
      <c r="C1139" s="65"/>
      <c r="D1139" s="66"/>
      <c r="E1139" s="67" t="str">
        <f>IF(C1139="","",IFERROR(IF(INDEX(Impostazioni!$B$9:$B$48,MATCH(C1139,Impostazioni!$A$9:$A$48,0))="","Tipo?",INDEX(Impostazioni!$B$9:$B$48,MATCH(C1139,Impostazioni!$A$9:$A$48,0))),"Categoria?"))</f>
        <v/>
      </c>
      <c r="F1139" s="68" t="str">
        <f t="shared" si="34"/>
        <v/>
      </c>
      <c r="G1139" s="69" t="str">
        <f t="shared" si="35"/>
        <v/>
      </c>
    </row>
    <row r="1140" spans="1:7" x14ac:dyDescent="0.25">
      <c r="A1140" s="64"/>
      <c r="B1140" s="65"/>
      <c r="C1140" s="65"/>
      <c r="D1140" s="66"/>
      <c r="E1140" s="67" t="str">
        <f>IF(C1140="","",IFERROR(IF(INDEX(Impostazioni!$B$9:$B$48,MATCH(C1140,Impostazioni!$A$9:$A$48,0))="","Tipo?",INDEX(Impostazioni!$B$9:$B$48,MATCH(C1140,Impostazioni!$A$9:$A$48,0))),"Categoria?"))</f>
        <v/>
      </c>
      <c r="F1140" s="68" t="str">
        <f t="shared" si="34"/>
        <v/>
      </c>
      <c r="G1140" s="69" t="str">
        <f t="shared" si="35"/>
        <v/>
      </c>
    </row>
    <row r="1141" spans="1:7" x14ac:dyDescent="0.25">
      <c r="A1141" s="64"/>
      <c r="B1141" s="65"/>
      <c r="C1141" s="65"/>
      <c r="D1141" s="66"/>
      <c r="E1141" s="67" t="str">
        <f>IF(C1141="","",IFERROR(IF(INDEX(Impostazioni!$B$9:$B$48,MATCH(C1141,Impostazioni!$A$9:$A$48,0))="","Tipo?",INDEX(Impostazioni!$B$9:$B$48,MATCH(C1141,Impostazioni!$A$9:$A$48,0))),"Categoria?"))</f>
        <v/>
      </c>
      <c r="F1141" s="68" t="str">
        <f t="shared" si="34"/>
        <v/>
      </c>
      <c r="G1141" s="69" t="str">
        <f t="shared" si="35"/>
        <v/>
      </c>
    </row>
    <row r="1142" spans="1:7" x14ac:dyDescent="0.25">
      <c r="A1142" s="64"/>
      <c r="B1142" s="65"/>
      <c r="C1142" s="65"/>
      <c r="D1142" s="66"/>
      <c r="E1142" s="67" t="str">
        <f>IF(C1142="","",IFERROR(IF(INDEX(Impostazioni!$B$9:$B$48,MATCH(C1142,Impostazioni!$A$9:$A$48,0))="","Tipo?",INDEX(Impostazioni!$B$9:$B$48,MATCH(C1142,Impostazioni!$A$9:$A$48,0))),"Categoria?"))</f>
        <v/>
      </c>
      <c r="F1142" s="68" t="str">
        <f t="shared" si="34"/>
        <v/>
      </c>
      <c r="G1142" s="69" t="str">
        <f t="shared" si="35"/>
        <v/>
      </c>
    </row>
    <row r="1143" spans="1:7" x14ac:dyDescent="0.25">
      <c r="A1143" s="64"/>
      <c r="B1143" s="65"/>
      <c r="C1143" s="65"/>
      <c r="D1143" s="66"/>
      <c r="E1143" s="67" t="str">
        <f>IF(C1143="","",IFERROR(IF(INDEX(Impostazioni!$B$9:$B$48,MATCH(C1143,Impostazioni!$A$9:$A$48,0))="","Tipo?",INDEX(Impostazioni!$B$9:$B$48,MATCH(C1143,Impostazioni!$A$9:$A$48,0))),"Categoria?"))</f>
        <v/>
      </c>
      <c r="F1143" s="68" t="str">
        <f t="shared" si="34"/>
        <v/>
      </c>
      <c r="G1143" s="69" t="str">
        <f t="shared" si="35"/>
        <v/>
      </c>
    </row>
    <row r="1144" spans="1:7" x14ac:dyDescent="0.25">
      <c r="A1144" s="64"/>
      <c r="B1144" s="65"/>
      <c r="C1144" s="65"/>
      <c r="D1144" s="66"/>
      <c r="E1144" s="67" t="str">
        <f>IF(C1144="","",IFERROR(IF(INDEX(Impostazioni!$B$9:$B$48,MATCH(C1144,Impostazioni!$A$9:$A$48,0))="","Tipo?",INDEX(Impostazioni!$B$9:$B$48,MATCH(C1144,Impostazioni!$A$9:$A$48,0))),"Categoria?"))</f>
        <v/>
      </c>
      <c r="F1144" s="68" t="str">
        <f t="shared" si="34"/>
        <v/>
      </c>
      <c r="G1144" s="69" t="str">
        <f t="shared" si="35"/>
        <v/>
      </c>
    </row>
    <row r="1145" spans="1:7" x14ac:dyDescent="0.25">
      <c r="A1145" s="64"/>
      <c r="B1145" s="65"/>
      <c r="C1145" s="65"/>
      <c r="D1145" s="66"/>
      <c r="E1145" s="67" t="str">
        <f>IF(C1145="","",IFERROR(IF(INDEX(Impostazioni!$B$9:$B$48,MATCH(C1145,Impostazioni!$A$9:$A$48,0))="","Tipo?",INDEX(Impostazioni!$B$9:$B$48,MATCH(C1145,Impostazioni!$A$9:$A$48,0))),"Categoria?"))</f>
        <v/>
      </c>
      <c r="F1145" s="68" t="str">
        <f t="shared" si="34"/>
        <v/>
      </c>
      <c r="G1145" s="69" t="str">
        <f t="shared" si="35"/>
        <v/>
      </c>
    </row>
    <row r="1146" spans="1:7" x14ac:dyDescent="0.25">
      <c r="A1146" s="64"/>
      <c r="B1146" s="65"/>
      <c r="C1146" s="65"/>
      <c r="D1146" s="66"/>
      <c r="E1146" s="67" t="str">
        <f>IF(C1146="","",IFERROR(IF(INDEX(Impostazioni!$B$9:$B$48,MATCH(C1146,Impostazioni!$A$9:$A$48,0))="","Tipo?",INDEX(Impostazioni!$B$9:$B$48,MATCH(C1146,Impostazioni!$A$9:$A$48,0))),"Categoria?"))</f>
        <v/>
      </c>
      <c r="F1146" s="68" t="str">
        <f t="shared" si="34"/>
        <v/>
      </c>
      <c r="G1146" s="69" t="str">
        <f t="shared" si="35"/>
        <v/>
      </c>
    </row>
    <row r="1147" spans="1:7" x14ac:dyDescent="0.25">
      <c r="A1147" s="64"/>
      <c r="B1147" s="65"/>
      <c r="C1147" s="65"/>
      <c r="D1147" s="66"/>
      <c r="E1147" s="67" t="str">
        <f>IF(C1147="","",IFERROR(IF(INDEX(Impostazioni!$B$9:$B$48,MATCH(C1147,Impostazioni!$A$9:$A$48,0))="","Tipo?",INDEX(Impostazioni!$B$9:$B$48,MATCH(C1147,Impostazioni!$A$9:$A$48,0))),"Categoria?"))</f>
        <v/>
      </c>
      <c r="F1147" s="68" t="str">
        <f t="shared" si="34"/>
        <v/>
      </c>
      <c r="G1147" s="69" t="str">
        <f t="shared" si="35"/>
        <v/>
      </c>
    </row>
    <row r="1148" spans="1:7" x14ac:dyDescent="0.25">
      <c r="A1148" s="64"/>
      <c r="B1148" s="65"/>
      <c r="C1148" s="65"/>
      <c r="D1148" s="66"/>
      <c r="E1148" s="67" t="str">
        <f>IF(C1148="","",IFERROR(IF(INDEX(Impostazioni!$B$9:$B$48,MATCH(C1148,Impostazioni!$A$9:$A$48,0))="","Tipo?",INDEX(Impostazioni!$B$9:$B$48,MATCH(C1148,Impostazioni!$A$9:$A$48,0))),"Categoria?"))</f>
        <v/>
      </c>
      <c r="F1148" s="68" t="str">
        <f t="shared" si="34"/>
        <v/>
      </c>
      <c r="G1148" s="69" t="str">
        <f t="shared" si="35"/>
        <v/>
      </c>
    </row>
    <row r="1149" spans="1:7" x14ac:dyDescent="0.25">
      <c r="A1149" s="64"/>
      <c r="B1149" s="65"/>
      <c r="C1149" s="65"/>
      <c r="D1149" s="66"/>
      <c r="E1149" s="67" t="str">
        <f>IF(C1149="","",IFERROR(IF(INDEX(Impostazioni!$B$9:$B$48,MATCH(C1149,Impostazioni!$A$9:$A$48,0))="","Tipo?",INDEX(Impostazioni!$B$9:$B$48,MATCH(C1149,Impostazioni!$A$9:$A$48,0))),"Categoria?"))</f>
        <v/>
      </c>
      <c r="F1149" s="68" t="str">
        <f t="shared" si="34"/>
        <v/>
      </c>
      <c r="G1149" s="69" t="str">
        <f t="shared" si="35"/>
        <v/>
      </c>
    </row>
    <row r="1150" spans="1:7" x14ac:dyDescent="0.25">
      <c r="A1150" s="64"/>
      <c r="B1150" s="65"/>
      <c r="C1150" s="65"/>
      <c r="D1150" s="66"/>
      <c r="E1150" s="67" t="str">
        <f>IF(C1150="","",IFERROR(IF(INDEX(Impostazioni!$B$9:$B$48,MATCH(C1150,Impostazioni!$A$9:$A$48,0))="","Tipo?",INDEX(Impostazioni!$B$9:$B$48,MATCH(C1150,Impostazioni!$A$9:$A$48,0))),"Categoria?"))</f>
        <v/>
      </c>
      <c r="F1150" s="68" t="str">
        <f t="shared" si="34"/>
        <v/>
      </c>
      <c r="G1150" s="69" t="str">
        <f t="shared" si="35"/>
        <v/>
      </c>
    </row>
    <row r="1151" spans="1:7" x14ac:dyDescent="0.25">
      <c r="A1151" s="64"/>
      <c r="B1151" s="65"/>
      <c r="C1151" s="65"/>
      <c r="D1151" s="66"/>
      <c r="E1151" s="67" t="str">
        <f>IF(C1151="","",IFERROR(IF(INDEX(Impostazioni!$B$9:$B$48,MATCH(C1151,Impostazioni!$A$9:$A$48,0))="","Tipo?",INDEX(Impostazioni!$B$9:$B$48,MATCH(C1151,Impostazioni!$A$9:$A$48,0))),"Categoria?"))</f>
        <v/>
      </c>
      <c r="F1151" s="68" t="str">
        <f t="shared" si="34"/>
        <v/>
      </c>
      <c r="G1151" s="69" t="str">
        <f t="shared" si="35"/>
        <v/>
      </c>
    </row>
    <row r="1152" spans="1:7" x14ac:dyDescent="0.25">
      <c r="A1152" s="64"/>
      <c r="B1152" s="65"/>
      <c r="C1152" s="65"/>
      <c r="D1152" s="66"/>
      <c r="E1152" s="67" t="str">
        <f>IF(C1152="","",IFERROR(IF(INDEX(Impostazioni!$B$9:$B$48,MATCH(C1152,Impostazioni!$A$9:$A$48,0))="","Tipo?",INDEX(Impostazioni!$B$9:$B$48,MATCH(C1152,Impostazioni!$A$9:$A$48,0))),"Categoria?"))</f>
        <v/>
      </c>
      <c r="F1152" s="68" t="str">
        <f t="shared" si="34"/>
        <v/>
      </c>
      <c r="G1152" s="69" t="str">
        <f t="shared" si="35"/>
        <v/>
      </c>
    </row>
    <row r="1153" spans="1:7" x14ac:dyDescent="0.25">
      <c r="A1153" s="64"/>
      <c r="B1153" s="65"/>
      <c r="C1153" s="65"/>
      <c r="D1153" s="66"/>
      <c r="E1153" s="67" t="str">
        <f>IF(C1153="","",IFERROR(IF(INDEX(Impostazioni!$B$9:$B$48,MATCH(C1153,Impostazioni!$A$9:$A$48,0))="","Tipo?",INDEX(Impostazioni!$B$9:$B$48,MATCH(C1153,Impostazioni!$A$9:$A$48,0))),"Categoria?"))</f>
        <v/>
      </c>
      <c r="F1153" s="68" t="str">
        <f t="shared" si="34"/>
        <v/>
      </c>
      <c r="G1153" s="69" t="str">
        <f t="shared" si="35"/>
        <v/>
      </c>
    </row>
    <row r="1154" spans="1:7" x14ac:dyDescent="0.25">
      <c r="A1154" s="64"/>
      <c r="B1154" s="65"/>
      <c r="C1154" s="65"/>
      <c r="D1154" s="66"/>
      <c r="E1154" s="67" t="str">
        <f>IF(C1154="","",IFERROR(IF(INDEX(Impostazioni!$B$9:$B$48,MATCH(C1154,Impostazioni!$A$9:$A$48,0))="","Tipo?",INDEX(Impostazioni!$B$9:$B$48,MATCH(C1154,Impostazioni!$A$9:$A$48,0))),"Categoria?"))</f>
        <v/>
      </c>
      <c r="F1154" s="68" t="str">
        <f t="shared" si="34"/>
        <v/>
      </c>
      <c r="G1154" s="69" t="str">
        <f t="shared" si="35"/>
        <v/>
      </c>
    </row>
    <row r="1155" spans="1:7" x14ac:dyDescent="0.25">
      <c r="A1155" s="64"/>
      <c r="B1155" s="65"/>
      <c r="C1155" s="65"/>
      <c r="D1155" s="66"/>
      <c r="E1155" s="67" t="str">
        <f>IF(C1155="","",IFERROR(IF(INDEX(Impostazioni!$B$9:$B$48,MATCH(C1155,Impostazioni!$A$9:$A$48,0))="","Tipo?",INDEX(Impostazioni!$B$9:$B$48,MATCH(C1155,Impostazioni!$A$9:$A$48,0))),"Categoria?"))</f>
        <v/>
      </c>
      <c r="F1155" s="68" t="str">
        <f t="shared" si="34"/>
        <v/>
      </c>
      <c r="G1155" s="69" t="str">
        <f t="shared" si="35"/>
        <v/>
      </c>
    </row>
    <row r="1156" spans="1:7" x14ac:dyDescent="0.25">
      <c r="A1156" s="64"/>
      <c r="B1156" s="65"/>
      <c r="C1156" s="65"/>
      <c r="D1156" s="66"/>
      <c r="E1156" s="67" t="str">
        <f>IF(C1156="","",IFERROR(IF(INDEX(Impostazioni!$B$9:$B$48,MATCH(C1156,Impostazioni!$A$9:$A$48,0))="","Tipo?",INDEX(Impostazioni!$B$9:$B$48,MATCH(C1156,Impostazioni!$A$9:$A$48,0))),"Categoria?"))</f>
        <v/>
      </c>
      <c r="F1156" s="68" t="str">
        <f t="shared" si="34"/>
        <v/>
      </c>
      <c r="G1156" s="69" t="str">
        <f t="shared" si="35"/>
        <v/>
      </c>
    </row>
    <row r="1157" spans="1:7" x14ac:dyDescent="0.25">
      <c r="A1157" s="64"/>
      <c r="B1157" s="65"/>
      <c r="C1157" s="65"/>
      <c r="D1157" s="66"/>
      <c r="E1157" s="67" t="str">
        <f>IF(C1157="","",IFERROR(IF(INDEX(Impostazioni!$B$9:$B$48,MATCH(C1157,Impostazioni!$A$9:$A$48,0))="","Tipo?",INDEX(Impostazioni!$B$9:$B$48,MATCH(C1157,Impostazioni!$A$9:$A$48,0))),"Categoria?"))</f>
        <v/>
      </c>
      <c r="F1157" s="68" t="str">
        <f t="shared" ref="F1157:F1220" si="36">IF(A1157="","",IFERROR(MONTH(A1157),"Data?"))</f>
        <v/>
      </c>
      <c r="G1157" s="69" t="str">
        <f t="shared" ref="G1157:G1220" si="37">IF(A1157="","",IFERROR(YEAR(A1157),"Data?"))</f>
        <v/>
      </c>
    </row>
    <row r="1158" spans="1:7" x14ac:dyDescent="0.25">
      <c r="A1158" s="64"/>
      <c r="B1158" s="65"/>
      <c r="C1158" s="65"/>
      <c r="D1158" s="66"/>
      <c r="E1158" s="67" t="str">
        <f>IF(C1158="","",IFERROR(IF(INDEX(Impostazioni!$B$9:$B$48,MATCH(C1158,Impostazioni!$A$9:$A$48,0))="","Tipo?",INDEX(Impostazioni!$B$9:$B$48,MATCH(C1158,Impostazioni!$A$9:$A$48,0))),"Categoria?"))</f>
        <v/>
      </c>
      <c r="F1158" s="68" t="str">
        <f t="shared" si="36"/>
        <v/>
      </c>
      <c r="G1158" s="69" t="str">
        <f t="shared" si="37"/>
        <v/>
      </c>
    </row>
    <row r="1159" spans="1:7" x14ac:dyDescent="0.25">
      <c r="A1159" s="64"/>
      <c r="B1159" s="65"/>
      <c r="C1159" s="65"/>
      <c r="D1159" s="66"/>
      <c r="E1159" s="67" t="str">
        <f>IF(C1159="","",IFERROR(IF(INDEX(Impostazioni!$B$9:$B$48,MATCH(C1159,Impostazioni!$A$9:$A$48,0))="","Tipo?",INDEX(Impostazioni!$B$9:$B$48,MATCH(C1159,Impostazioni!$A$9:$A$48,0))),"Categoria?"))</f>
        <v/>
      </c>
      <c r="F1159" s="68" t="str">
        <f t="shared" si="36"/>
        <v/>
      </c>
      <c r="G1159" s="69" t="str">
        <f t="shared" si="37"/>
        <v/>
      </c>
    </row>
    <row r="1160" spans="1:7" x14ac:dyDescent="0.25">
      <c r="A1160" s="64"/>
      <c r="B1160" s="65"/>
      <c r="C1160" s="65"/>
      <c r="D1160" s="66"/>
      <c r="E1160" s="67" t="str">
        <f>IF(C1160="","",IFERROR(IF(INDEX(Impostazioni!$B$9:$B$48,MATCH(C1160,Impostazioni!$A$9:$A$48,0))="","Tipo?",INDEX(Impostazioni!$B$9:$B$48,MATCH(C1160,Impostazioni!$A$9:$A$48,0))),"Categoria?"))</f>
        <v/>
      </c>
      <c r="F1160" s="68" t="str">
        <f t="shared" si="36"/>
        <v/>
      </c>
      <c r="G1160" s="69" t="str">
        <f t="shared" si="37"/>
        <v/>
      </c>
    </row>
    <row r="1161" spans="1:7" x14ac:dyDescent="0.25">
      <c r="A1161" s="64"/>
      <c r="B1161" s="65"/>
      <c r="C1161" s="65"/>
      <c r="D1161" s="66"/>
      <c r="E1161" s="67" t="str">
        <f>IF(C1161="","",IFERROR(IF(INDEX(Impostazioni!$B$9:$B$48,MATCH(C1161,Impostazioni!$A$9:$A$48,0))="","Tipo?",INDEX(Impostazioni!$B$9:$B$48,MATCH(C1161,Impostazioni!$A$9:$A$48,0))),"Categoria?"))</f>
        <v/>
      </c>
      <c r="F1161" s="68" t="str">
        <f t="shared" si="36"/>
        <v/>
      </c>
      <c r="G1161" s="69" t="str">
        <f t="shared" si="37"/>
        <v/>
      </c>
    </row>
    <row r="1162" spans="1:7" x14ac:dyDescent="0.25">
      <c r="A1162" s="64"/>
      <c r="B1162" s="65"/>
      <c r="C1162" s="65"/>
      <c r="D1162" s="66"/>
      <c r="E1162" s="67" t="str">
        <f>IF(C1162="","",IFERROR(IF(INDEX(Impostazioni!$B$9:$B$48,MATCH(C1162,Impostazioni!$A$9:$A$48,0))="","Tipo?",INDEX(Impostazioni!$B$9:$B$48,MATCH(C1162,Impostazioni!$A$9:$A$48,0))),"Categoria?"))</f>
        <v/>
      </c>
      <c r="F1162" s="68" t="str">
        <f t="shared" si="36"/>
        <v/>
      </c>
      <c r="G1162" s="69" t="str">
        <f t="shared" si="37"/>
        <v/>
      </c>
    </row>
    <row r="1163" spans="1:7" x14ac:dyDescent="0.25">
      <c r="A1163" s="64"/>
      <c r="B1163" s="65"/>
      <c r="C1163" s="65"/>
      <c r="D1163" s="66"/>
      <c r="E1163" s="67" t="str">
        <f>IF(C1163="","",IFERROR(IF(INDEX(Impostazioni!$B$9:$B$48,MATCH(C1163,Impostazioni!$A$9:$A$48,0))="","Tipo?",INDEX(Impostazioni!$B$9:$B$48,MATCH(C1163,Impostazioni!$A$9:$A$48,0))),"Categoria?"))</f>
        <v/>
      </c>
      <c r="F1163" s="68" t="str">
        <f t="shared" si="36"/>
        <v/>
      </c>
      <c r="G1163" s="69" t="str">
        <f t="shared" si="37"/>
        <v/>
      </c>
    </row>
    <row r="1164" spans="1:7" x14ac:dyDescent="0.25">
      <c r="A1164" s="64"/>
      <c r="B1164" s="65"/>
      <c r="C1164" s="65"/>
      <c r="D1164" s="66"/>
      <c r="E1164" s="67" t="str">
        <f>IF(C1164="","",IFERROR(IF(INDEX(Impostazioni!$B$9:$B$48,MATCH(C1164,Impostazioni!$A$9:$A$48,0))="","Tipo?",INDEX(Impostazioni!$B$9:$B$48,MATCH(C1164,Impostazioni!$A$9:$A$48,0))),"Categoria?"))</f>
        <v/>
      </c>
      <c r="F1164" s="68" t="str">
        <f t="shared" si="36"/>
        <v/>
      </c>
      <c r="G1164" s="69" t="str">
        <f t="shared" si="37"/>
        <v/>
      </c>
    </row>
    <row r="1165" spans="1:7" x14ac:dyDescent="0.25">
      <c r="A1165" s="64"/>
      <c r="B1165" s="65"/>
      <c r="C1165" s="65"/>
      <c r="D1165" s="66"/>
      <c r="E1165" s="67" t="str">
        <f>IF(C1165="","",IFERROR(IF(INDEX(Impostazioni!$B$9:$B$48,MATCH(C1165,Impostazioni!$A$9:$A$48,0))="","Tipo?",INDEX(Impostazioni!$B$9:$B$48,MATCH(C1165,Impostazioni!$A$9:$A$48,0))),"Categoria?"))</f>
        <v/>
      </c>
      <c r="F1165" s="68" t="str">
        <f t="shared" si="36"/>
        <v/>
      </c>
      <c r="G1165" s="69" t="str">
        <f t="shared" si="37"/>
        <v/>
      </c>
    </row>
    <row r="1166" spans="1:7" x14ac:dyDescent="0.25">
      <c r="A1166" s="64"/>
      <c r="B1166" s="65"/>
      <c r="C1166" s="65"/>
      <c r="D1166" s="66"/>
      <c r="E1166" s="67" t="str">
        <f>IF(C1166="","",IFERROR(IF(INDEX(Impostazioni!$B$9:$B$48,MATCH(C1166,Impostazioni!$A$9:$A$48,0))="","Tipo?",INDEX(Impostazioni!$B$9:$B$48,MATCH(C1166,Impostazioni!$A$9:$A$48,0))),"Categoria?"))</f>
        <v/>
      </c>
      <c r="F1166" s="68" t="str">
        <f t="shared" si="36"/>
        <v/>
      </c>
      <c r="G1166" s="69" t="str">
        <f t="shared" si="37"/>
        <v/>
      </c>
    </row>
    <row r="1167" spans="1:7" x14ac:dyDescent="0.25">
      <c r="A1167" s="64"/>
      <c r="B1167" s="65"/>
      <c r="C1167" s="65"/>
      <c r="D1167" s="66"/>
      <c r="E1167" s="67" t="str">
        <f>IF(C1167="","",IFERROR(IF(INDEX(Impostazioni!$B$9:$B$48,MATCH(C1167,Impostazioni!$A$9:$A$48,0))="","Tipo?",INDEX(Impostazioni!$B$9:$B$48,MATCH(C1167,Impostazioni!$A$9:$A$48,0))),"Categoria?"))</f>
        <v/>
      </c>
      <c r="F1167" s="68" t="str">
        <f t="shared" si="36"/>
        <v/>
      </c>
      <c r="G1167" s="69" t="str">
        <f t="shared" si="37"/>
        <v/>
      </c>
    </row>
    <row r="1168" spans="1:7" x14ac:dyDescent="0.25">
      <c r="A1168" s="64"/>
      <c r="B1168" s="65"/>
      <c r="C1168" s="65"/>
      <c r="D1168" s="66"/>
      <c r="E1168" s="67" t="str">
        <f>IF(C1168="","",IFERROR(IF(INDEX(Impostazioni!$B$9:$B$48,MATCH(C1168,Impostazioni!$A$9:$A$48,0))="","Tipo?",INDEX(Impostazioni!$B$9:$B$48,MATCH(C1168,Impostazioni!$A$9:$A$48,0))),"Categoria?"))</f>
        <v/>
      </c>
      <c r="F1168" s="68" t="str">
        <f t="shared" si="36"/>
        <v/>
      </c>
      <c r="G1168" s="69" t="str">
        <f t="shared" si="37"/>
        <v/>
      </c>
    </row>
    <row r="1169" spans="1:7" x14ac:dyDescent="0.25">
      <c r="A1169" s="64"/>
      <c r="B1169" s="65"/>
      <c r="C1169" s="65"/>
      <c r="D1169" s="66"/>
      <c r="E1169" s="67" t="str">
        <f>IF(C1169="","",IFERROR(IF(INDEX(Impostazioni!$B$9:$B$48,MATCH(C1169,Impostazioni!$A$9:$A$48,0))="","Tipo?",INDEX(Impostazioni!$B$9:$B$48,MATCH(C1169,Impostazioni!$A$9:$A$48,0))),"Categoria?"))</f>
        <v/>
      </c>
      <c r="F1169" s="68" t="str">
        <f t="shared" si="36"/>
        <v/>
      </c>
      <c r="G1169" s="69" t="str">
        <f t="shared" si="37"/>
        <v/>
      </c>
    </row>
    <row r="1170" spans="1:7" x14ac:dyDescent="0.25">
      <c r="A1170" s="64"/>
      <c r="B1170" s="65"/>
      <c r="C1170" s="65"/>
      <c r="D1170" s="66"/>
      <c r="E1170" s="67" t="str">
        <f>IF(C1170="","",IFERROR(IF(INDEX(Impostazioni!$B$9:$B$48,MATCH(C1170,Impostazioni!$A$9:$A$48,0))="","Tipo?",INDEX(Impostazioni!$B$9:$B$48,MATCH(C1170,Impostazioni!$A$9:$A$48,0))),"Categoria?"))</f>
        <v/>
      </c>
      <c r="F1170" s="68" t="str">
        <f t="shared" si="36"/>
        <v/>
      </c>
      <c r="G1170" s="69" t="str">
        <f t="shared" si="37"/>
        <v/>
      </c>
    </row>
    <row r="1171" spans="1:7" x14ac:dyDescent="0.25">
      <c r="A1171" s="64"/>
      <c r="B1171" s="65"/>
      <c r="C1171" s="65"/>
      <c r="D1171" s="66"/>
      <c r="E1171" s="67" t="str">
        <f>IF(C1171="","",IFERROR(IF(INDEX(Impostazioni!$B$9:$B$48,MATCH(C1171,Impostazioni!$A$9:$A$48,0))="","Tipo?",INDEX(Impostazioni!$B$9:$B$48,MATCH(C1171,Impostazioni!$A$9:$A$48,0))),"Categoria?"))</f>
        <v/>
      </c>
      <c r="F1171" s="68" t="str">
        <f t="shared" si="36"/>
        <v/>
      </c>
      <c r="G1171" s="69" t="str">
        <f t="shared" si="37"/>
        <v/>
      </c>
    </row>
    <row r="1172" spans="1:7" x14ac:dyDescent="0.25">
      <c r="A1172" s="64"/>
      <c r="B1172" s="65"/>
      <c r="C1172" s="65"/>
      <c r="D1172" s="66"/>
      <c r="E1172" s="67" t="str">
        <f>IF(C1172="","",IFERROR(IF(INDEX(Impostazioni!$B$9:$B$48,MATCH(C1172,Impostazioni!$A$9:$A$48,0))="","Tipo?",INDEX(Impostazioni!$B$9:$B$48,MATCH(C1172,Impostazioni!$A$9:$A$48,0))),"Categoria?"))</f>
        <v/>
      </c>
      <c r="F1172" s="68" t="str">
        <f t="shared" si="36"/>
        <v/>
      </c>
      <c r="G1172" s="69" t="str">
        <f t="shared" si="37"/>
        <v/>
      </c>
    </row>
    <row r="1173" spans="1:7" x14ac:dyDescent="0.25">
      <c r="A1173" s="64"/>
      <c r="B1173" s="65"/>
      <c r="C1173" s="65"/>
      <c r="D1173" s="66"/>
      <c r="E1173" s="67" t="str">
        <f>IF(C1173="","",IFERROR(IF(INDEX(Impostazioni!$B$9:$B$48,MATCH(C1173,Impostazioni!$A$9:$A$48,0))="","Tipo?",INDEX(Impostazioni!$B$9:$B$48,MATCH(C1173,Impostazioni!$A$9:$A$48,0))),"Categoria?"))</f>
        <v/>
      </c>
      <c r="F1173" s="68" t="str">
        <f t="shared" si="36"/>
        <v/>
      </c>
      <c r="G1173" s="69" t="str">
        <f t="shared" si="37"/>
        <v/>
      </c>
    </row>
    <row r="1174" spans="1:7" x14ac:dyDescent="0.25">
      <c r="A1174" s="64"/>
      <c r="B1174" s="65"/>
      <c r="C1174" s="65"/>
      <c r="D1174" s="66"/>
      <c r="E1174" s="67" t="str">
        <f>IF(C1174="","",IFERROR(IF(INDEX(Impostazioni!$B$9:$B$48,MATCH(C1174,Impostazioni!$A$9:$A$48,0))="","Tipo?",INDEX(Impostazioni!$B$9:$B$48,MATCH(C1174,Impostazioni!$A$9:$A$48,0))),"Categoria?"))</f>
        <v/>
      </c>
      <c r="F1174" s="68" t="str">
        <f t="shared" si="36"/>
        <v/>
      </c>
      <c r="G1174" s="69" t="str">
        <f t="shared" si="37"/>
        <v/>
      </c>
    </row>
    <row r="1175" spans="1:7" x14ac:dyDescent="0.25">
      <c r="A1175" s="64"/>
      <c r="B1175" s="65"/>
      <c r="C1175" s="65"/>
      <c r="D1175" s="66"/>
      <c r="E1175" s="67" t="str">
        <f>IF(C1175="","",IFERROR(IF(INDEX(Impostazioni!$B$9:$B$48,MATCH(C1175,Impostazioni!$A$9:$A$48,0))="","Tipo?",INDEX(Impostazioni!$B$9:$B$48,MATCH(C1175,Impostazioni!$A$9:$A$48,0))),"Categoria?"))</f>
        <v/>
      </c>
      <c r="F1175" s="68" t="str">
        <f t="shared" si="36"/>
        <v/>
      </c>
      <c r="G1175" s="69" t="str">
        <f t="shared" si="37"/>
        <v/>
      </c>
    </row>
    <row r="1176" spans="1:7" x14ac:dyDescent="0.25">
      <c r="A1176" s="64"/>
      <c r="B1176" s="65"/>
      <c r="C1176" s="65"/>
      <c r="D1176" s="66"/>
      <c r="E1176" s="67" t="str">
        <f>IF(C1176="","",IFERROR(IF(INDEX(Impostazioni!$B$9:$B$48,MATCH(C1176,Impostazioni!$A$9:$A$48,0))="","Tipo?",INDEX(Impostazioni!$B$9:$B$48,MATCH(C1176,Impostazioni!$A$9:$A$48,0))),"Categoria?"))</f>
        <v/>
      </c>
      <c r="F1176" s="68" t="str">
        <f t="shared" si="36"/>
        <v/>
      </c>
      <c r="G1176" s="69" t="str">
        <f t="shared" si="37"/>
        <v/>
      </c>
    </row>
    <row r="1177" spans="1:7" x14ac:dyDescent="0.25">
      <c r="A1177" s="64"/>
      <c r="B1177" s="65"/>
      <c r="C1177" s="65"/>
      <c r="D1177" s="66"/>
      <c r="E1177" s="67" t="str">
        <f>IF(C1177="","",IFERROR(IF(INDEX(Impostazioni!$B$9:$B$48,MATCH(C1177,Impostazioni!$A$9:$A$48,0))="","Tipo?",INDEX(Impostazioni!$B$9:$B$48,MATCH(C1177,Impostazioni!$A$9:$A$48,0))),"Categoria?"))</f>
        <v/>
      </c>
      <c r="F1177" s="68" t="str">
        <f t="shared" si="36"/>
        <v/>
      </c>
      <c r="G1177" s="69" t="str">
        <f t="shared" si="37"/>
        <v/>
      </c>
    </row>
    <row r="1178" spans="1:7" x14ac:dyDescent="0.25">
      <c r="A1178" s="64"/>
      <c r="B1178" s="65"/>
      <c r="C1178" s="65"/>
      <c r="D1178" s="66"/>
      <c r="E1178" s="67" t="str">
        <f>IF(C1178="","",IFERROR(IF(INDEX(Impostazioni!$B$9:$B$48,MATCH(C1178,Impostazioni!$A$9:$A$48,0))="","Tipo?",INDEX(Impostazioni!$B$9:$B$48,MATCH(C1178,Impostazioni!$A$9:$A$48,0))),"Categoria?"))</f>
        <v/>
      </c>
      <c r="F1178" s="68" t="str">
        <f t="shared" si="36"/>
        <v/>
      </c>
      <c r="G1178" s="69" t="str">
        <f t="shared" si="37"/>
        <v/>
      </c>
    </row>
    <row r="1179" spans="1:7" x14ac:dyDescent="0.25">
      <c r="A1179" s="64"/>
      <c r="B1179" s="65"/>
      <c r="C1179" s="65"/>
      <c r="D1179" s="66"/>
      <c r="E1179" s="67" t="str">
        <f>IF(C1179="","",IFERROR(IF(INDEX(Impostazioni!$B$9:$B$48,MATCH(C1179,Impostazioni!$A$9:$A$48,0))="","Tipo?",INDEX(Impostazioni!$B$9:$B$48,MATCH(C1179,Impostazioni!$A$9:$A$48,0))),"Categoria?"))</f>
        <v/>
      </c>
      <c r="F1179" s="68" t="str">
        <f t="shared" si="36"/>
        <v/>
      </c>
      <c r="G1179" s="69" t="str">
        <f t="shared" si="37"/>
        <v/>
      </c>
    </row>
    <row r="1180" spans="1:7" x14ac:dyDescent="0.25">
      <c r="A1180" s="64"/>
      <c r="B1180" s="65"/>
      <c r="C1180" s="65"/>
      <c r="D1180" s="66"/>
      <c r="E1180" s="67" t="str">
        <f>IF(C1180="","",IFERROR(IF(INDEX(Impostazioni!$B$9:$B$48,MATCH(C1180,Impostazioni!$A$9:$A$48,0))="","Tipo?",INDEX(Impostazioni!$B$9:$B$48,MATCH(C1180,Impostazioni!$A$9:$A$48,0))),"Categoria?"))</f>
        <v/>
      </c>
      <c r="F1180" s="68" t="str">
        <f t="shared" si="36"/>
        <v/>
      </c>
      <c r="G1180" s="69" t="str">
        <f t="shared" si="37"/>
        <v/>
      </c>
    </row>
    <row r="1181" spans="1:7" x14ac:dyDescent="0.25">
      <c r="A1181" s="64"/>
      <c r="B1181" s="65"/>
      <c r="C1181" s="65"/>
      <c r="D1181" s="66"/>
      <c r="E1181" s="67" t="str">
        <f>IF(C1181="","",IFERROR(IF(INDEX(Impostazioni!$B$9:$B$48,MATCH(C1181,Impostazioni!$A$9:$A$48,0))="","Tipo?",INDEX(Impostazioni!$B$9:$B$48,MATCH(C1181,Impostazioni!$A$9:$A$48,0))),"Categoria?"))</f>
        <v/>
      </c>
      <c r="F1181" s="68" t="str">
        <f t="shared" si="36"/>
        <v/>
      </c>
      <c r="G1181" s="69" t="str">
        <f t="shared" si="37"/>
        <v/>
      </c>
    </row>
    <row r="1182" spans="1:7" x14ac:dyDescent="0.25">
      <c r="A1182" s="64"/>
      <c r="B1182" s="65"/>
      <c r="C1182" s="65"/>
      <c r="D1182" s="66"/>
      <c r="E1182" s="67" t="str">
        <f>IF(C1182="","",IFERROR(IF(INDEX(Impostazioni!$B$9:$B$48,MATCH(C1182,Impostazioni!$A$9:$A$48,0))="","Tipo?",INDEX(Impostazioni!$B$9:$B$48,MATCH(C1182,Impostazioni!$A$9:$A$48,0))),"Categoria?"))</f>
        <v/>
      </c>
      <c r="F1182" s="68" t="str">
        <f t="shared" si="36"/>
        <v/>
      </c>
      <c r="G1182" s="69" t="str">
        <f t="shared" si="37"/>
        <v/>
      </c>
    </row>
    <row r="1183" spans="1:7" x14ac:dyDescent="0.25">
      <c r="A1183" s="64"/>
      <c r="B1183" s="65"/>
      <c r="C1183" s="65"/>
      <c r="D1183" s="66"/>
      <c r="E1183" s="67" t="str">
        <f>IF(C1183="","",IFERROR(IF(INDEX(Impostazioni!$B$9:$B$48,MATCH(C1183,Impostazioni!$A$9:$A$48,0))="","Tipo?",INDEX(Impostazioni!$B$9:$B$48,MATCH(C1183,Impostazioni!$A$9:$A$48,0))),"Categoria?"))</f>
        <v/>
      </c>
      <c r="F1183" s="68" t="str">
        <f t="shared" si="36"/>
        <v/>
      </c>
      <c r="G1183" s="69" t="str">
        <f t="shared" si="37"/>
        <v/>
      </c>
    </row>
    <row r="1184" spans="1:7" x14ac:dyDescent="0.25">
      <c r="A1184" s="64"/>
      <c r="B1184" s="65"/>
      <c r="C1184" s="65"/>
      <c r="D1184" s="66"/>
      <c r="E1184" s="67" t="str">
        <f>IF(C1184="","",IFERROR(IF(INDEX(Impostazioni!$B$9:$B$48,MATCH(C1184,Impostazioni!$A$9:$A$48,0))="","Tipo?",INDEX(Impostazioni!$B$9:$B$48,MATCH(C1184,Impostazioni!$A$9:$A$48,0))),"Categoria?"))</f>
        <v/>
      </c>
      <c r="F1184" s="68" t="str">
        <f t="shared" si="36"/>
        <v/>
      </c>
      <c r="G1184" s="69" t="str">
        <f t="shared" si="37"/>
        <v/>
      </c>
    </row>
    <row r="1185" spans="1:7" x14ac:dyDescent="0.25">
      <c r="A1185" s="64"/>
      <c r="B1185" s="65"/>
      <c r="C1185" s="65"/>
      <c r="D1185" s="66"/>
      <c r="E1185" s="67" t="str">
        <f>IF(C1185="","",IFERROR(IF(INDEX(Impostazioni!$B$9:$B$48,MATCH(C1185,Impostazioni!$A$9:$A$48,0))="","Tipo?",INDEX(Impostazioni!$B$9:$B$48,MATCH(C1185,Impostazioni!$A$9:$A$48,0))),"Categoria?"))</f>
        <v/>
      </c>
      <c r="F1185" s="68" t="str">
        <f t="shared" si="36"/>
        <v/>
      </c>
      <c r="G1185" s="69" t="str">
        <f t="shared" si="37"/>
        <v/>
      </c>
    </row>
    <row r="1186" spans="1:7" x14ac:dyDescent="0.25">
      <c r="A1186" s="64"/>
      <c r="B1186" s="65"/>
      <c r="C1186" s="65"/>
      <c r="D1186" s="66"/>
      <c r="E1186" s="67" t="str">
        <f>IF(C1186="","",IFERROR(IF(INDEX(Impostazioni!$B$9:$B$48,MATCH(C1186,Impostazioni!$A$9:$A$48,0))="","Tipo?",INDEX(Impostazioni!$B$9:$B$48,MATCH(C1186,Impostazioni!$A$9:$A$48,0))),"Categoria?"))</f>
        <v/>
      </c>
      <c r="F1186" s="68" t="str">
        <f t="shared" si="36"/>
        <v/>
      </c>
      <c r="G1186" s="69" t="str">
        <f t="shared" si="37"/>
        <v/>
      </c>
    </row>
    <row r="1187" spans="1:7" x14ac:dyDescent="0.25">
      <c r="A1187" s="64"/>
      <c r="B1187" s="65"/>
      <c r="C1187" s="65"/>
      <c r="D1187" s="66"/>
      <c r="E1187" s="67" t="str">
        <f>IF(C1187="","",IFERROR(IF(INDEX(Impostazioni!$B$9:$B$48,MATCH(C1187,Impostazioni!$A$9:$A$48,0))="","Tipo?",INDEX(Impostazioni!$B$9:$B$48,MATCH(C1187,Impostazioni!$A$9:$A$48,0))),"Categoria?"))</f>
        <v/>
      </c>
      <c r="F1187" s="68" t="str">
        <f t="shared" si="36"/>
        <v/>
      </c>
      <c r="G1187" s="69" t="str">
        <f t="shared" si="37"/>
        <v/>
      </c>
    </row>
    <row r="1188" spans="1:7" x14ac:dyDescent="0.25">
      <c r="A1188" s="64"/>
      <c r="B1188" s="65"/>
      <c r="C1188" s="65"/>
      <c r="D1188" s="66"/>
      <c r="E1188" s="67" t="str">
        <f>IF(C1188="","",IFERROR(IF(INDEX(Impostazioni!$B$9:$B$48,MATCH(C1188,Impostazioni!$A$9:$A$48,0))="","Tipo?",INDEX(Impostazioni!$B$9:$B$48,MATCH(C1188,Impostazioni!$A$9:$A$48,0))),"Categoria?"))</f>
        <v/>
      </c>
      <c r="F1188" s="68" t="str">
        <f t="shared" si="36"/>
        <v/>
      </c>
      <c r="G1188" s="69" t="str">
        <f t="shared" si="37"/>
        <v/>
      </c>
    </row>
    <row r="1189" spans="1:7" x14ac:dyDescent="0.25">
      <c r="A1189" s="64"/>
      <c r="B1189" s="65"/>
      <c r="C1189" s="65"/>
      <c r="D1189" s="66"/>
      <c r="E1189" s="67" t="str">
        <f>IF(C1189="","",IFERROR(IF(INDEX(Impostazioni!$B$9:$B$48,MATCH(C1189,Impostazioni!$A$9:$A$48,0))="","Tipo?",INDEX(Impostazioni!$B$9:$B$48,MATCH(C1189,Impostazioni!$A$9:$A$48,0))),"Categoria?"))</f>
        <v/>
      </c>
      <c r="F1189" s="68" t="str">
        <f t="shared" si="36"/>
        <v/>
      </c>
      <c r="G1189" s="69" t="str">
        <f t="shared" si="37"/>
        <v/>
      </c>
    </row>
    <row r="1190" spans="1:7" x14ac:dyDescent="0.25">
      <c r="A1190" s="64"/>
      <c r="B1190" s="65"/>
      <c r="C1190" s="65"/>
      <c r="D1190" s="66"/>
      <c r="E1190" s="67" t="str">
        <f>IF(C1190="","",IFERROR(IF(INDEX(Impostazioni!$B$9:$B$48,MATCH(C1190,Impostazioni!$A$9:$A$48,0))="","Tipo?",INDEX(Impostazioni!$B$9:$B$48,MATCH(C1190,Impostazioni!$A$9:$A$48,0))),"Categoria?"))</f>
        <v/>
      </c>
      <c r="F1190" s="68" t="str">
        <f t="shared" si="36"/>
        <v/>
      </c>
      <c r="G1190" s="69" t="str">
        <f t="shared" si="37"/>
        <v/>
      </c>
    </row>
    <row r="1191" spans="1:7" x14ac:dyDescent="0.25">
      <c r="A1191" s="64"/>
      <c r="B1191" s="65"/>
      <c r="C1191" s="65"/>
      <c r="D1191" s="66"/>
      <c r="E1191" s="67" t="str">
        <f>IF(C1191="","",IFERROR(IF(INDEX(Impostazioni!$B$9:$B$48,MATCH(C1191,Impostazioni!$A$9:$A$48,0))="","Tipo?",INDEX(Impostazioni!$B$9:$B$48,MATCH(C1191,Impostazioni!$A$9:$A$48,0))),"Categoria?"))</f>
        <v/>
      </c>
      <c r="F1191" s="68" t="str">
        <f t="shared" si="36"/>
        <v/>
      </c>
      <c r="G1191" s="69" t="str">
        <f t="shared" si="37"/>
        <v/>
      </c>
    </row>
    <row r="1192" spans="1:7" x14ac:dyDescent="0.25">
      <c r="A1192" s="64"/>
      <c r="B1192" s="65"/>
      <c r="C1192" s="65"/>
      <c r="D1192" s="66"/>
      <c r="E1192" s="67" t="str">
        <f>IF(C1192="","",IFERROR(IF(INDEX(Impostazioni!$B$9:$B$48,MATCH(C1192,Impostazioni!$A$9:$A$48,0))="","Tipo?",INDEX(Impostazioni!$B$9:$B$48,MATCH(C1192,Impostazioni!$A$9:$A$48,0))),"Categoria?"))</f>
        <v/>
      </c>
      <c r="F1192" s="68" t="str">
        <f t="shared" si="36"/>
        <v/>
      </c>
      <c r="G1192" s="69" t="str">
        <f t="shared" si="37"/>
        <v/>
      </c>
    </row>
    <row r="1193" spans="1:7" x14ac:dyDescent="0.25">
      <c r="A1193" s="64"/>
      <c r="B1193" s="65"/>
      <c r="C1193" s="65"/>
      <c r="D1193" s="66"/>
      <c r="E1193" s="67" t="str">
        <f>IF(C1193="","",IFERROR(IF(INDEX(Impostazioni!$B$9:$B$48,MATCH(C1193,Impostazioni!$A$9:$A$48,0))="","Tipo?",INDEX(Impostazioni!$B$9:$B$48,MATCH(C1193,Impostazioni!$A$9:$A$48,0))),"Categoria?"))</f>
        <v/>
      </c>
      <c r="F1193" s="68" t="str">
        <f t="shared" si="36"/>
        <v/>
      </c>
      <c r="G1193" s="69" t="str">
        <f t="shared" si="37"/>
        <v/>
      </c>
    </row>
    <row r="1194" spans="1:7" x14ac:dyDescent="0.25">
      <c r="A1194" s="64"/>
      <c r="B1194" s="65"/>
      <c r="C1194" s="65"/>
      <c r="D1194" s="66"/>
      <c r="E1194" s="67" t="str">
        <f>IF(C1194="","",IFERROR(IF(INDEX(Impostazioni!$B$9:$B$48,MATCH(C1194,Impostazioni!$A$9:$A$48,0))="","Tipo?",INDEX(Impostazioni!$B$9:$B$48,MATCH(C1194,Impostazioni!$A$9:$A$48,0))),"Categoria?"))</f>
        <v/>
      </c>
      <c r="F1194" s="68" t="str">
        <f t="shared" si="36"/>
        <v/>
      </c>
      <c r="G1194" s="69" t="str">
        <f t="shared" si="37"/>
        <v/>
      </c>
    </row>
    <row r="1195" spans="1:7" x14ac:dyDescent="0.25">
      <c r="A1195" s="64"/>
      <c r="B1195" s="65"/>
      <c r="C1195" s="65"/>
      <c r="D1195" s="66"/>
      <c r="E1195" s="67" t="str">
        <f>IF(C1195="","",IFERROR(IF(INDEX(Impostazioni!$B$9:$B$48,MATCH(C1195,Impostazioni!$A$9:$A$48,0))="","Tipo?",INDEX(Impostazioni!$B$9:$B$48,MATCH(C1195,Impostazioni!$A$9:$A$48,0))),"Categoria?"))</f>
        <v/>
      </c>
      <c r="F1195" s="68" t="str">
        <f t="shared" si="36"/>
        <v/>
      </c>
      <c r="G1195" s="69" t="str">
        <f t="shared" si="37"/>
        <v/>
      </c>
    </row>
    <row r="1196" spans="1:7" x14ac:dyDescent="0.25">
      <c r="A1196" s="64"/>
      <c r="B1196" s="65"/>
      <c r="C1196" s="65"/>
      <c r="D1196" s="66"/>
      <c r="E1196" s="67" t="str">
        <f>IF(C1196="","",IFERROR(IF(INDEX(Impostazioni!$B$9:$B$48,MATCH(C1196,Impostazioni!$A$9:$A$48,0))="","Tipo?",INDEX(Impostazioni!$B$9:$B$48,MATCH(C1196,Impostazioni!$A$9:$A$48,0))),"Categoria?"))</f>
        <v/>
      </c>
      <c r="F1196" s="68" t="str">
        <f t="shared" si="36"/>
        <v/>
      </c>
      <c r="G1196" s="69" t="str">
        <f t="shared" si="37"/>
        <v/>
      </c>
    </row>
    <row r="1197" spans="1:7" x14ac:dyDescent="0.25">
      <c r="A1197" s="64"/>
      <c r="B1197" s="65"/>
      <c r="C1197" s="65"/>
      <c r="D1197" s="66"/>
      <c r="E1197" s="67" t="str">
        <f>IF(C1197="","",IFERROR(IF(INDEX(Impostazioni!$B$9:$B$48,MATCH(C1197,Impostazioni!$A$9:$A$48,0))="","Tipo?",INDEX(Impostazioni!$B$9:$B$48,MATCH(C1197,Impostazioni!$A$9:$A$48,0))),"Categoria?"))</f>
        <v/>
      </c>
      <c r="F1197" s="68" t="str">
        <f t="shared" si="36"/>
        <v/>
      </c>
      <c r="G1197" s="69" t="str">
        <f t="shared" si="37"/>
        <v/>
      </c>
    </row>
    <row r="1198" spans="1:7" x14ac:dyDescent="0.25">
      <c r="A1198" s="64"/>
      <c r="B1198" s="65"/>
      <c r="C1198" s="65"/>
      <c r="D1198" s="66"/>
      <c r="E1198" s="67" t="str">
        <f>IF(C1198="","",IFERROR(IF(INDEX(Impostazioni!$B$9:$B$48,MATCH(C1198,Impostazioni!$A$9:$A$48,0))="","Tipo?",INDEX(Impostazioni!$B$9:$B$48,MATCH(C1198,Impostazioni!$A$9:$A$48,0))),"Categoria?"))</f>
        <v/>
      </c>
      <c r="F1198" s="68" t="str">
        <f t="shared" si="36"/>
        <v/>
      </c>
      <c r="G1198" s="69" t="str">
        <f t="shared" si="37"/>
        <v/>
      </c>
    </row>
    <row r="1199" spans="1:7" x14ac:dyDescent="0.25">
      <c r="A1199" s="64"/>
      <c r="B1199" s="65"/>
      <c r="C1199" s="65"/>
      <c r="D1199" s="66"/>
      <c r="E1199" s="67" t="str">
        <f>IF(C1199="","",IFERROR(IF(INDEX(Impostazioni!$B$9:$B$48,MATCH(C1199,Impostazioni!$A$9:$A$48,0))="","Tipo?",INDEX(Impostazioni!$B$9:$B$48,MATCH(C1199,Impostazioni!$A$9:$A$48,0))),"Categoria?"))</f>
        <v/>
      </c>
      <c r="F1199" s="68" t="str">
        <f t="shared" si="36"/>
        <v/>
      </c>
      <c r="G1199" s="69" t="str">
        <f t="shared" si="37"/>
        <v/>
      </c>
    </row>
    <row r="1200" spans="1:7" x14ac:dyDescent="0.25">
      <c r="A1200" s="64"/>
      <c r="B1200" s="65"/>
      <c r="C1200" s="65"/>
      <c r="D1200" s="66"/>
      <c r="E1200" s="67" t="str">
        <f>IF(C1200="","",IFERROR(IF(INDEX(Impostazioni!$B$9:$B$48,MATCH(C1200,Impostazioni!$A$9:$A$48,0))="","Tipo?",INDEX(Impostazioni!$B$9:$B$48,MATCH(C1200,Impostazioni!$A$9:$A$48,0))),"Categoria?"))</f>
        <v/>
      </c>
      <c r="F1200" s="68" t="str">
        <f t="shared" si="36"/>
        <v/>
      </c>
      <c r="G1200" s="69" t="str">
        <f t="shared" si="37"/>
        <v/>
      </c>
    </row>
    <row r="1201" spans="1:7" x14ac:dyDescent="0.25">
      <c r="A1201" s="64"/>
      <c r="B1201" s="65"/>
      <c r="C1201" s="65"/>
      <c r="D1201" s="66"/>
      <c r="E1201" s="67" t="str">
        <f>IF(C1201="","",IFERROR(IF(INDEX(Impostazioni!$B$9:$B$48,MATCH(C1201,Impostazioni!$A$9:$A$48,0))="","Tipo?",INDEX(Impostazioni!$B$9:$B$48,MATCH(C1201,Impostazioni!$A$9:$A$48,0))),"Categoria?"))</f>
        <v/>
      </c>
      <c r="F1201" s="68" t="str">
        <f t="shared" si="36"/>
        <v/>
      </c>
      <c r="G1201" s="69" t="str">
        <f t="shared" si="37"/>
        <v/>
      </c>
    </row>
    <row r="1202" spans="1:7" x14ac:dyDescent="0.25">
      <c r="A1202" s="64"/>
      <c r="B1202" s="65"/>
      <c r="C1202" s="65"/>
      <c r="D1202" s="66"/>
      <c r="E1202" s="67" t="str">
        <f>IF(C1202="","",IFERROR(IF(INDEX(Impostazioni!$B$9:$B$48,MATCH(C1202,Impostazioni!$A$9:$A$48,0))="","Tipo?",INDEX(Impostazioni!$B$9:$B$48,MATCH(C1202,Impostazioni!$A$9:$A$48,0))),"Categoria?"))</f>
        <v/>
      </c>
      <c r="F1202" s="68" t="str">
        <f t="shared" si="36"/>
        <v/>
      </c>
      <c r="G1202" s="69" t="str">
        <f t="shared" si="37"/>
        <v/>
      </c>
    </row>
    <row r="1203" spans="1:7" x14ac:dyDescent="0.25">
      <c r="A1203" s="64"/>
      <c r="B1203" s="65"/>
      <c r="C1203" s="65"/>
      <c r="D1203" s="66"/>
      <c r="E1203" s="67" t="str">
        <f>IF(C1203="","",IFERROR(IF(INDEX(Impostazioni!$B$9:$B$48,MATCH(C1203,Impostazioni!$A$9:$A$48,0))="","Tipo?",INDEX(Impostazioni!$B$9:$B$48,MATCH(C1203,Impostazioni!$A$9:$A$48,0))),"Categoria?"))</f>
        <v/>
      </c>
      <c r="F1203" s="68" t="str">
        <f t="shared" si="36"/>
        <v/>
      </c>
      <c r="G1203" s="69" t="str">
        <f t="shared" si="37"/>
        <v/>
      </c>
    </row>
    <row r="1204" spans="1:7" x14ac:dyDescent="0.25">
      <c r="A1204" s="64"/>
      <c r="B1204" s="65"/>
      <c r="C1204" s="65"/>
      <c r="D1204" s="66"/>
      <c r="E1204" s="67" t="str">
        <f>IF(C1204="","",IFERROR(IF(INDEX(Impostazioni!$B$9:$B$48,MATCH(C1204,Impostazioni!$A$9:$A$48,0))="","Tipo?",INDEX(Impostazioni!$B$9:$B$48,MATCH(C1204,Impostazioni!$A$9:$A$48,0))),"Categoria?"))</f>
        <v/>
      </c>
      <c r="F1204" s="68" t="str">
        <f t="shared" si="36"/>
        <v/>
      </c>
      <c r="G1204" s="69" t="str">
        <f t="shared" si="37"/>
        <v/>
      </c>
    </row>
    <row r="1205" spans="1:7" x14ac:dyDescent="0.25">
      <c r="A1205" s="64"/>
      <c r="B1205" s="65"/>
      <c r="C1205" s="65"/>
      <c r="D1205" s="66"/>
      <c r="E1205" s="67" t="str">
        <f>IF(C1205="","",IFERROR(IF(INDEX(Impostazioni!$B$9:$B$48,MATCH(C1205,Impostazioni!$A$9:$A$48,0))="","Tipo?",INDEX(Impostazioni!$B$9:$B$48,MATCH(C1205,Impostazioni!$A$9:$A$48,0))),"Categoria?"))</f>
        <v/>
      </c>
      <c r="F1205" s="68" t="str">
        <f t="shared" si="36"/>
        <v/>
      </c>
      <c r="G1205" s="69" t="str">
        <f t="shared" si="37"/>
        <v/>
      </c>
    </row>
    <row r="1206" spans="1:7" x14ac:dyDescent="0.25">
      <c r="A1206" s="64"/>
      <c r="B1206" s="65"/>
      <c r="C1206" s="65"/>
      <c r="D1206" s="66"/>
      <c r="E1206" s="67" t="str">
        <f>IF(C1206="","",IFERROR(IF(INDEX(Impostazioni!$B$9:$B$48,MATCH(C1206,Impostazioni!$A$9:$A$48,0))="","Tipo?",INDEX(Impostazioni!$B$9:$B$48,MATCH(C1206,Impostazioni!$A$9:$A$48,0))),"Categoria?"))</f>
        <v/>
      </c>
      <c r="F1206" s="68" t="str">
        <f t="shared" si="36"/>
        <v/>
      </c>
      <c r="G1206" s="69" t="str">
        <f t="shared" si="37"/>
        <v/>
      </c>
    </row>
    <row r="1207" spans="1:7" x14ac:dyDescent="0.25">
      <c r="A1207" s="64"/>
      <c r="B1207" s="65"/>
      <c r="C1207" s="65"/>
      <c r="D1207" s="66"/>
      <c r="E1207" s="67" t="str">
        <f>IF(C1207="","",IFERROR(IF(INDEX(Impostazioni!$B$9:$B$48,MATCH(C1207,Impostazioni!$A$9:$A$48,0))="","Tipo?",INDEX(Impostazioni!$B$9:$B$48,MATCH(C1207,Impostazioni!$A$9:$A$48,0))),"Categoria?"))</f>
        <v/>
      </c>
      <c r="F1207" s="68" t="str">
        <f t="shared" si="36"/>
        <v/>
      </c>
      <c r="G1207" s="69" t="str">
        <f t="shared" si="37"/>
        <v/>
      </c>
    </row>
    <row r="1208" spans="1:7" x14ac:dyDescent="0.25">
      <c r="A1208" s="64"/>
      <c r="B1208" s="65"/>
      <c r="C1208" s="65"/>
      <c r="D1208" s="66"/>
      <c r="E1208" s="67" t="str">
        <f>IF(C1208="","",IFERROR(IF(INDEX(Impostazioni!$B$9:$B$48,MATCH(C1208,Impostazioni!$A$9:$A$48,0))="","Tipo?",INDEX(Impostazioni!$B$9:$B$48,MATCH(C1208,Impostazioni!$A$9:$A$48,0))),"Categoria?"))</f>
        <v/>
      </c>
      <c r="F1208" s="68" t="str">
        <f t="shared" si="36"/>
        <v/>
      </c>
      <c r="G1208" s="69" t="str">
        <f t="shared" si="37"/>
        <v/>
      </c>
    </row>
    <row r="1209" spans="1:7" x14ac:dyDescent="0.25">
      <c r="A1209" s="64"/>
      <c r="B1209" s="65"/>
      <c r="C1209" s="65"/>
      <c r="D1209" s="66"/>
      <c r="E1209" s="67" t="str">
        <f>IF(C1209="","",IFERROR(IF(INDEX(Impostazioni!$B$9:$B$48,MATCH(C1209,Impostazioni!$A$9:$A$48,0))="","Tipo?",INDEX(Impostazioni!$B$9:$B$48,MATCH(C1209,Impostazioni!$A$9:$A$48,0))),"Categoria?"))</f>
        <v/>
      </c>
      <c r="F1209" s="68" t="str">
        <f t="shared" si="36"/>
        <v/>
      </c>
      <c r="G1209" s="69" t="str">
        <f t="shared" si="37"/>
        <v/>
      </c>
    </row>
    <row r="1210" spans="1:7" x14ac:dyDescent="0.25">
      <c r="A1210" s="64"/>
      <c r="B1210" s="65"/>
      <c r="C1210" s="65"/>
      <c r="D1210" s="66"/>
      <c r="E1210" s="67" t="str">
        <f>IF(C1210="","",IFERROR(IF(INDEX(Impostazioni!$B$9:$B$48,MATCH(C1210,Impostazioni!$A$9:$A$48,0))="","Tipo?",INDEX(Impostazioni!$B$9:$B$48,MATCH(C1210,Impostazioni!$A$9:$A$48,0))),"Categoria?"))</f>
        <v/>
      </c>
      <c r="F1210" s="68" t="str">
        <f t="shared" si="36"/>
        <v/>
      </c>
      <c r="G1210" s="69" t="str">
        <f t="shared" si="37"/>
        <v/>
      </c>
    </row>
    <row r="1211" spans="1:7" x14ac:dyDescent="0.25">
      <c r="A1211" s="64"/>
      <c r="B1211" s="65"/>
      <c r="C1211" s="65"/>
      <c r="D1211" s="66"/>
      <c r="E1211" s="67" t="str">
        <f>IF(C1211="","",IFERROR(IF(INDEX(Impostazioni!$B$9:$B$48,MATCH(C1211,Impostazioni!$A$9:$A$48,0))="","Tipo?",INDEX(Impostazioni!$B$9:$B$48,MATCH(C1211,Impostazioni!$A$9:$A$48,0))),"Categoria?"))</f>
        <v/>
      </c>
      <c r="F1211" s="68" t="str">
        <f t="shared" si="36"/>
        <v/>
      </c>
      <c r="G1211" s="69" t="str">
        <f t="shared" si="37"/>
        <v/>
      </c>
    </row>
    <row r="1212" spans="1:7" x14ac:dyDescent="0.25">
      <c r="A1212" s="64"/>
      <c r="B1212" s="65"/>
      <c r="C1212" s="65"/>
      <c r="D1212" s="66"/>
      <c r="E1212" s="67" t="str">
        <f>IF(C1212="","",IFERROR(IF(INDEX(Impostazioni!$B$9:$B$48,MATCH(C1212,Impostazioni!$A$9:$A$48,0))="","Tipo?",INDEX(Impostazioni!$B$9:$B$48,MATCH(C1212,Impostazioni!$A$9:$A$48,0))),"Categoria?"))</f>
        <v/>
      </c>
      <c r="F1212" s="68" t="str">
        <f t="shared" si="36"/>
        <v/>
      </c>
      <c r="G1212" s="69" t="str">
        <f t="shared" si="37"/>
        <v/>
      </c>
    </row>
    <row r="1213" spans="1:7" x14ac:dyDescent="0.25">
      <c r="A1213" s="64"/>
      <c r="B1213" s="65"/>
      <c r="C1213" s="65"/>
      <c r="D1213" s="66"/>
      <c r="E1213" s="67" t="str">
        <f>IF(C1213="","",IFERROR(IF(INDEX(Impostazioni!$B$9:$B$48,MATCH(C1213,Impostazioni!$A$9:$A$48,0))="","Tipo?",INDEX(Impostazioni!$B$9:$B$48,MATCH(C1213,Impostazioni!$A$9:$A$48,0))),"Categoria?"))</f>
        <v/>
      </c>
      <c r="F1213" s="68" t="str">
        <f t="shared" si="36"/>
        <v/>
      </c>
      <c r="G1213" s="69" t="str">
        <f t="shared" si="37"/>
        <v/>
      </c>
    </row>
    <row r="1214" spans="1:7" x14ac:dyDescent="0.25">
      <c r="A1214" s="64"/>
      <c r="B1214" s="65"/>
      <c r="C1214" s="65"/>
      <c r="D1214" s="66"/>
      <c r="E1214" s="67" t="str">
        <f>IF(C1214="","",IFERROR(IF(INDEX(Impostazioni!$B$9:$B$48,MATCH(C1214,Impostazioni!$A$9:$A$48,0))="","Tipo?",INDEX(Impostazioni!$B$9:$B$48,MATCH(C1214,Impostazioni!$A$9:$A$48,0))),"Categoria?"))</f>
        <v/>
      </c>
      <c r="F1214" s="68" t="str">
        <f t="shared" si="36"/>
        <v/>
      </c>
      <c r="G1214" s="69" t="str">
        <f t="shared" si="37"/>
        <v/>
      </c>
    </row>
    <row r="1215" spans="1:7" x14ac:dyDescent="0.25">
      <c r="A1215" s="64"/>
      <c r="B1215" s="65"/>
      <c r="C1215" s="65"/>
      <c r="D1215" s="66"/>
      <c r="E1215" s="67" t="str">
        <f>IF(C1215="","",IFERROR(IF(INDEX(Impostazioni!$B$9:$B$48,MATCH(C1215,Impostazioni!$A$9:$A$48,0))="","Tipo?",INDEX(Impostazioni!$B$9:$B$48,MATCH(C1215,Impostazioni!$A$9:$A$48,0))),"Categoria?"))</f>
        <v/>
      </c>
      <c r="F1215" s="68" t="str">
        <f t="shared" si="36"/>
        <v/>
      </c>
      <c r="G1215" s="69" t="str">
        <f t="shared" si="37"/>
        <v/>
      </c>
    </row>
    <row r="1216" spans="1:7" x14ac:dyDescent="0.25">
      <c r="A1216" s="64"/>
      <c r="B1216" s="65"/>
      <c r="C1216" s="65"/>
      <c r="D1216" s="66"/>
      <c r="E1216" s="67" t="str">
        <f>IF(C1216="","",IFERROR(IF(INDEX(Impostazioni!$B$9:$B$48,MATCH(C1216,Impostazioni!$A$9:$A$48,0))="","Tipo?",INDEX(Impostazioni!$B$9:$B$48,MATCH(C1216,Impostazioni!$A$9:$A$48,0))),"Categoria?"))</f>
        <v/>
      </c>
      <c r="F1216" s="68" t="str">
        <f t="shared" si="36"/>
        <v/>
      </c>
      <c r="G1216" s="69" t="str">
        <f t="shared" si="37"/>
        <v/>
      </c>
    </row>
    <row r="1217" spans="1:7" x14ac:dyDescent="0.25">
      <c r="A1217" s="64"/>
      <c r="B1217" s="65"/>
      <c r="C1217" s="65"/>
      <c r="D1217" s="66"/>
      <c r="E1217" s="67" t="str">
        <f>IF(C1217="","",IFERROR(IF(INDEX(Impostazioni!$B$9:$B$48,MATCH(C1217,Impostazioni!$A$9:$A$48,0))="","Tipo?",INDEX(Impostazioni!$B$9:$B$48,MATCH(C1217,Impostazioni!$A$9:$A$48,0))),"Categoria?"))</f>
        <v/>
      </c>
      <c r="F1217" s="68" t="str">
        <f t="shared" si="36"/>
        <v/>
      </c>
      <c r="G1217" s="69" t="str">
        <f t="shared" si="37"/>
        <v/>
      </c>
    </row>
    <row r="1218" spans="1:7" x14ac:dyDescent="0.25">
      <c r="A1218" s="64"/>
      <c r="B1218" s="65"/>
      <c r="C1218" s="65"/>
      <c r="D1218" s="66"/>
      <c r="E1218" s="67" t="str">
        <f>IF(C1218="","",IFERROR(IF(INDEX(Impostazioni!$B$9:$B$48,MATCH(C1218,Impostazioni!$A$9:$A$48,0))="","Tipo?",INDEX(Impostazioni!$B$9:$B$48,MATCH(C1218,Impostazioni!$A$9:$A$48,0))),"Categoria?"))</f>
        <v/>
      </c>
      <c r="F1218" s="68" t="str">
        <f t="shared" si="36"/>
        <v/>
      </c>
      <c r="G1218" s="69" t="str">
        <f t="shared" si="37"/>
        <v/>
      </c>
    </row>
    <row r="1219" spans="1:7" x14ac:dyDescent="0.25">
      <c r="A1219" s="64"/>
      <c r="B1219" s="65"/>
      <c r="C1219" s="65"/>
      <c r="D1219" s="66"/>
      <c r="E1219" s="67" t="str">
        <f>IF(C1219="","",IFERROR(IF(INDEX(Impostazioni!$B$9:$B$48,MATCH(C1219,Impostazioni!$A$9:$A$48,0))="","Tipo?",INDEX(Impostazioni!$B$9:$B$48,MATCH(C1219,Impostazioni!$A$9:$A$48,0))),"Categoria?"))</f>
        <v/>
      </c>
      <c r="F1219" s="68" t="str">
        <f t="shared" si="36"/>
        <v/>
      </c>
      <c r="G1219" s="69" t="str">
        <f t="shared" si="37"/>
        <v/>
      </c>
    </row>
    <row r="1220" spans="1:7" x14ac:dyDescent="0.25">
      <c r="A1220" s="64"/>
      <c r="B1220" s="65"/>
      <c r="C1220" s="65"/>
      <c r="D1220" s="66"/>
      <c r="E1220" s="67" t="str">
        <f>IF(C1220="","",IFERROR(IF(INDEX(Impostazioni!$B$9:$B$48,MATCH(C1220,Impostazioni!$A$9:$A$48,0))="","Tipo?",INDEX(Impostazioni!$B$9:$B$48,MATCH(C1220,Impostazioni!$A$9:$A$48,0))),"Categoria?"))</f>
        <v/>
      </c>
      <c r="F1220" s="68" t="str">
        <f t="shared" si="36"/>
        <v/>
      </c>
      <c r="G1220" s="69" t="str">
        <f t="shared" si="37"/>
        <v/>
      </c>
    </row>
    <row r="1221" spans="1:7" x14ac:dyDescent="0.25">
      <c r="A1221" s="64"/>
      <c r="B1221" s="65"/>
      <c r="C1221" s="65"/>
      <c r="D1221" s="66"/>
      <c r="E1221" s="67" t="str">
        <f>IF(C1221="","",IFERROR(IF(INDEX(Impostazioni!$B$9:$B$48,MATCH(C1221,Impostazioni!$A$9:$A$48,0))="","Tipo?",INDEX(Impostazioni!$B$9:$B$48,MATCH(C1221,Impostazioni!$A$9:$A$48,0))),"Categoria?"))</f>
        <v/>
      </c>
      <c r="F1221" s="68" t="str">
        <f t="shared" ref="F1221:F1284" si="38">IF(A1221="","",IFERROR(MONTH(A1221),"Data?"))</f>
        <v/>
      </c>
      <c r="G1221" s="69" t="str">
        <f t="shared" ref="G1221:G1284" si="39">IF(A1221="","",IFERROR(YEAR(A1221),"Data?"))</f>
        <v/>
      </c>
    </row>
    <row r="1222" spans="1:7" x14ac:dyDescent="0.25">
      <c r="A1222" s="64"/>
      <c r="B1222" s="65"/>
      <c r="C1222" s="65"/>
      <c r="D1222" s="66"/>
      <c r="E1222" s="67" t="str">
        <f>IF(C1222="","",IFERROR(IF(INDEX(Impostazioni!$B$9:$B$48,MATCH(C1222,Impostazioni!$A$9:$A$48,0))="","Tipo?",INDEX(Impostazioni!$B$9:$B$48,MATCH(C1222,Impostazioni!$A$9:$A$48,0))),"Categoria?"))</f>
        <v/>
      </c>
      <c r="F1222" s="68" t="str">
        <f t="shared" si="38"/>
        <v/>
      </c>
      <c r="G1222" s="69" t="str">
        <f t="shared" si="39"/>
        <v/>
      </c>
    </row>
    <row r="1223" spans="1:7" x14ac:dyDescent="0.25">
      <c r="A1223" s="64"/>
      <c r="B1223" s="65"/>
      <c r="C1223" s="65"/>
      <c r="D1223" s="66"/>
      <c r="E1223" s="67" t="str">
        <f>IF(C1223="","",IFERROR(IF(INDEX(Impostazioni!$B$9:$B$48,MATCH(C1223,Impostazioni!$A$9:$A$48,0))="","Tipo?",INDEX(Impostazioni!$B$9:$B$48,MATCH(C1223,Impostazioni!$A$9:$A$48,0))),"Categoria?"))</f>
        <v/>
      </c>
      <c r="F1223" s="68" t="str">
        <f t="shared" si="38"/>
        <v/>
      </c>
      <c r="G1223" s="69" t="str">
        <f t="shared" si="39"/>
        <v/>
      </c>
    </row>
    <row r="1224" spans="1:7" x14ac:dyDescent="0.25">
      <c r="A1224" s="64"/>
      <c r="B1224" s="65"/>
      <c r="C1224" s="65"/>
      <c r="D1224" s="66"/>
      <c r="E1224" s="67" t="str">
        <f>IF(C1224="","",IFERROR(IF(INDEX(Impostazioni!$B$9:$B$48,MATCH(C1224,Impostazioni!$A$9:$A$48,0))="","Tipo?",INDEX(Impostazioni!$B$9:$B$48,MATCH(C1224,Impostazioni!$A$9:$A$48,0))),"Categoria?"))</f>
        <v/>
      </c>
      <c r="F1224" s="68" t="str">
        <f t="shared" si="38"/>
        <v/>
      </c>
      <c r="G1224" s="69" t="str">
        <f t="shared" si="39"/>
        <v/>
      </c>
    </row>
    <row r="1225" spans="1:7" x14ac:dyDescent="0.25">
      <c r="A1225" s="64"/>
      <c r="B1225" s="65"/>
      <c r="C1225" s="65"/>
      <c r="D1225" s="66"/>
      <c r="E1225" s="67" t="str">
        <f>IF(C1225="","",IFERROR(IF(INDEX(Impostazioni!$B$9:$B$48,MATCH(C1225,Impostazioni!$A$9:$A$48,0))="","Tipo?",INDEX(Impostazioni!$B$9:$B$48,MATCH(C1225,Impostazioni!$A$9:$A$48,0))),"Categoria?"))</f>
        <v/>
      </c>
      <c r="F1225" s="68" t="str">
        <f t="shared" si="38"/>
        <v/>
      </c>
      <c r="G1225" s="69" t="str">
        <f t="shared" si="39"/>
        <v/>
      </c>
    </row>
    <row r="1226" spans="1:7" x14ac:dyDescent="0.25">
      <c r="A1226" s="64"/>
      <c r="B1226" s="65"/>
      <c r="C1226" s="65"/>
      <c r="D1226" s="66"/>
      <c r="E1226" s="67" t="str">
        <f>IF(C1226="","",IFERROR(IF(INDEX(Impostazioni!$B$9:$B$48,MATCH(C1226,Impostazioni!$A$9:$A$48,0))="","Tipo?",INDEX(Impostazioni!$B$9:$B$48,MATCH(C1226,Impostazioni!$A$9:$A$48,0))),"Categoria?"))</f>
        <v/>
      </c>
      <c r="F1226" s="68" t="str">
        <f t="shared" si="38"/>
        <v/>
      </c>
      <c r="G1226" s="69" t="str">
        <f t="shared" si="39"/>
        <v/>
      </c>
    </row>
    <row r="1227" spans="1:7" x14ac:dyDescent="0.25">
      <c r="A1227" s="64"/>
      <c r="B1227" s="65"/>
      <c r="C1227" s="65"/>
      <c r="D1227" s="66"/>
      <c r="E1227" s="67" t="str">
        <f>IF(C1227="","",IFERROR(IF(INDEX(Impostazioni!$B$9:$B$48,MATCH(C1227,Impostazioni!$A$9:$A$48,0))="","Tipo?",INDEX(Impostazioni!$B$9:$B$48,MATCH(C1227,Impostazioni!$A$9:$A$48,0))),"Categoria?"))</f>
        <v/>
      </c>
      <c r="F1227" s="68" t="str">
        <f t="shared" si="38"/>
        <v/>
      </c>
      <c r="G1227" s="69" t="str">
        <f t="shared" si="39"/>
        <v/>
      </c>
    </row>
    <row r="1228" spans="1:7" x14ac:dyDescent="0.25">
      <c r="A1228" s="64"/>
      <c r="B1228" s="65"/>
      <c r="C1228" s="65"/>
      <c r="D1228" s="66"/>
      <c r="E1228" s="67" t="str">
        <f>IF(C1228="","",IFERROR(IF(INDEX(Impostazioni!$B$9:$B$48,MATCH(C1228,Impostazioni!$A$9:$A$48,0))="","Tipo?",INDEX(Impostazioni!$B$9:$B$48,MATCH(C1228,Impostazioni!$A$9:$A$48,0))),"Categoria?"))</f>
        <v/>
      </c>
      <c r="F1228" s="68" t="str">
        <f t="shared" si="38"/>
        <v/>
      </c>
      <c r="G1228" s="69" t="str">
        <f t="shared" si="39"/>
        <v/>
      </c>
    </row>
    <row r="1229" spans="1:7" x14ac:dyDescent="0.25">
      <c r="A1229" s="64"/>
      <c r="B1229" s="65"/>
      <c r="C1229" s="65"/>
      <c r="D1229" s="66"/>
      <c r="E1229" s="67" t="str">
        <f>IF(C1229="","",IFERROR(IF(INDEX(Impostazioni!$B$9:$B$48,MATCH(C1229,Impostazioni!$A$9:$A$48,0))="","Tipo?",INDEX(Impostazioni!$B$9:$B$48,MATCH(C1229,Impostazioni!$A$9:$A$48,0))),"Categoria?"))</f>
        <v/>
      </c>
      <c r="F1229" s="68" t="str">
        <f t="shared" si="38"/>
        <v/>
      </c>
      <c r="G1229" s="69" t="str">
        <f t="shared" si="39"/>
        <v/>
      </c>
    </row>
    <row r="1230" spans="1:7" x14ac:dyDescent="0.25">
      <c r="A1230" s="64"/>
      <c r="B1230" s="65"/>
      <c r="C1230" s="65"/>
      <c r="D1230" s="66"/>
      <c r="E1230" s="67" t="str">
        <f>IF(C1230="","",IFERROR(IF(INDEX(Impostazioni!$B$9:$B$48,MATCH(C1230,Impostazioni!$A$9:$A$48,0))="","Tipo?",INDEX(Impostazioni!$B$9:$B$48,MATCH(C1230,Impostazioni!$A$9:$A$48,0))),"Categoria?"))</f>
        <v/>
      </c>
      <c r="F1230" s="68" t="str">
        <f t="shared" si="38"/>
        <v/>
      </c>
      <c r="G1230" s="69" t="str">
        <f t="shared" si="39"/>
        <v/>
      </c>
    </row>
    <row r="1231" spans="1:7" x14ac:dyDescent="0.25">
      <c r="A1231" s="64"/>
      <c r="B1231" s="65"/>
      <c r="C1231" s="65"/>
      <c r="D1231" s="66"/>
      <c r="E1231" s="67" t="str">
        <f>IF(C1231="","",IFERROR(IF(INDEX(Impostazioni!$B$9:$B$48,MATCH(C1231,Impostazioni!$A$9:$A$48,0))="","Tipo?",INDEX(Impostazioni!$B$9:$B$48,MATCH(C1231,Impostazioni!$A$9:$A$48,0))),"Categoria?"))</f>
        <v/>
      </c>
      <c r="F1231" s="68" t="str">
        <f t="shared" si="38"/>
        <v/>
      </c>
      <c r="G1231" s="69" t="str">
        <f t="shared" si="39"/>
        <v/>
      </c>
    </row>
    <row r="1232" spans="1:7" x14ac:dyDescent="0.25">
      <c r="A1232" s="64"/>
      <c r="B1232" s="65"/>
      <c r="C1232" s="65"/>
      <c r="D1232" s="66"/>
      <c r="E1232" s="67" t="str">
        <f>IF(C1232="","",IFERROR(IF(INDEX(Impostazioni!$B$9:$B$48,MATCH(C1232,Impostazioni!$A$9:$A$48,0))="","Tipo?",INDEX(Impostazioni!$B$9:$B$48,MATCH(C1232,Impostazioni!$A$9:$A$48,0))),"Categoria?"))</f>
        <v/>
      </c>
      <c r="F1232" s="68" t="str">
        <f t="shared" si="38"/>
        <v/>
      </c>
      <c r="G1232" s="69" t="str">
        <f t="shared" si="39"/>
        <v/>
      </c>
    </row>
    <row r="1233" spans="1:7" x14ac:dyDescent="0.25">
      <c r="A1233" s="64"/>
      <c r="B1233" s="65"/>
      <c r="C1233" s="65"/>
      <c r="D1233" s="66"/>
      <c r="E1233" s="67" t="str">
        <f>IF(C1233="","",IFERROR(IF(INDEX(Impostazioni!$B$9:$B$48,MATCH(C1233,Impostazioni!$A$9:$A$48,0))="","Tipo?",INDEX(Impostazioni!$B$9:$B$48,MATCH(C1233,Impostazioni!$A$9:$A$48,0))),"Categoria?"))</f>
        <v/>
      </c>
      <c r="F1233" s="68" t="str">
        <f t="shared" si="38"/>
        <v/>
      </c>
      <c r="G1233" s="69" t="str">
        <f t="shared" si="39"/>
        <v/>
      </c>
    </row>
    <row r="1234" spans="1:7" x14ac:dyDescent="0.25">
      <c r="A1234" s="64"/>
      <c r="B1234" s="65"/>
      <c r="C1234" s="65"/>
      <c r="D1234" s="66"/>
      <c r="E1234" s="67" t="str">
        <f>IF(C1234="","",IFERROR(IF(INDEX(Impostazioni!$B$9:$B$48,MATCH(C1234,Impostazioni!$A$9:$A$48,0))="","Tipo?",INDEX(Impostazioni!$B$9:$B$48,MATCH(C1234,Impostazioni!$A$9:$A$48,0))),"Categoria?"))</f>
        <v/>
      </c>
      <c r="F1234" s="68" t="str">
        <f t="shared" si="38"/>
        <v/>
      </c>
      <c r="G1234" s="69" t="str">
        <f t="shared" si="39"/>
        <v/>
      </c>
    </row>
    <row r="1235" spans="1:7" x14ac:dyDescent="0.25">
      <c r="A1235" s="64"/>
      <c r="B1235" s="65"/>
      <c r="C1235" s="65"/>
      <c r="D1235" s="66"/>
      <c r="E1235" s="67" t="str">
        <f>IF(C1235="","",IFERROR(IF(INDEX(Impostazioni!$B$9:$B$48,MATCH(C1235,Impostazioni!$A$9:$A$48,0))="","Tipo?",INDEX(Impostazioni!$B$9:$B$48,MATCH(C1235,Impostazioni!$A$9:$A$48,0))),"Categoria?"))</f>
        <v/>
      </c>
      <c r="F1235" s="68" t="str">
        <f t="shared" si="38"/>
        <v/>
      </c>
      <c r="G1235" s="69" t="str">
        <f t="shared" si="39"/>
        <v/>
      </c>
    </row>
    <row r="1236" spans="1:7" x14ac:dyDescent="0.25">
      <c r="A1236" s="64"/>
      <c r="B1236" s="65"/>
      <c r="C1236" s="65"/>
      <c r="D1236" s="66"/>
      <c r="E1236" s="67" t="str">
        <f>IF(C1236="","",IFERROR(IF(INDEX(Impostazioni!$B$9:$B$48,MATCH(C1236,Impostazioni!$A$9:$A$48,0))="","Tipo?",INDEX(Impostazioni!$B$9:$B$48,MATCH(C1236,Impostazioni!$A$9:$A$48,0))),"Categoria?"))</f>
        <v/>
      </c>
      <c r="F1236" s="68" t="str">
        <f t="shared" si="38"/>
        <v/>
      </c>
      <c r="G1236" s="69" t="str">
        <f t="shared" si="39"/>
        <v/>
      </c>
    </row>
    <row r="1237" spans="1:7" x14ac:dyDescent="0.25">
      <c r="A1237" s="64"/>
      <c r="B1237" s="65"/>
      <c r="C1237" s="65"/>
      <c r="D1237" s="66"/>
      <c r="E1237" s="67" t="str">
        <f>IF(C1237="","",IFERROR(IF(INDEX(Impostazioni!$B$9:$B$48,MATCH(C1237,Impostazioni!$A$9:$A$48,0))="","Tipo?",INDEX(Impostazioni!$B$9:$B$48,MATCH(C1237,Impostazioni!$A$9:$A$48,0))),"Categoria?"))</f>
        <v/>
      </c>
      <c r="F1237" s="68" t="str">
        <f t="shared" si="38"/>
        <v/>
      </c>
      <c r="G1237" s="69" t="str">
        <f t="shared" si="39"/>
        <v/>
      </c>
    </row>
    <row r="1238" spans="1:7" x14ac:dyDescent="0.25">
      <c r="A1238" s="64"/>
      <c r="B1238" s="65"/>
      <c r="C1238" s="65"/>
      <c r="D1238" s="66"/>
      <c r="E1238" s="67" t="str">
        <f>IF(C1238="","",IFERROR(IF(INDEX(Impostazioni!$B$9:$B$48,MATCH(C1238,Impostazioni!$A$9:$A$48,0))="","Tipo?",INDEX(Impostazioni!$B$9:$B$48,MATCH(C1238,Impostazioni!$A$9:$A$48,0))),"Categoria?"))</f>
        <v/>
      </c>
      <c r="F1238" s="68" t="str">
        <f t="shared" si="38"/>
        <v/>
      </c>
      <c r="G1238" s="69" t="str">
        <f t="shared" si="39"/>
        <v/>
      </c>
    </row>
    <row r="1239" spans="1:7" x14ac:dyDescent="0.25">
      <c r="A1239" s="64"/>
      <c r="B1239" s="65"/>
      <c r="C1239" s="65"/>
      <c r="D1239" s="66"/>
      <c r="E1239" s="67" t="str">
        <f>IF(C1239="","",IFERROR(IF(INDEX(Impostazioni!$B$9:$B$48,MATCH(C1239,Impostazioni!$A$9:$A$48,0))="","Tipo?",INDEX(Impostazioni!$B$9:$B$48,MATCH(C1239,Impostazioni!$A$9:$A$48,0))),"Categoria?"))</f>
        <v/>
      </c>
      <c r="F1239" s="68" t="str">
        <f t="shared" si="38"/>
        <v/>
      </c>
      <c r="G1239" s="69" t="str">
        <f t="shared" si="39"/>
        <v/>
      </c>
    </row>
    <row r="1240" spans="1:7" x14ac:dyDescent="0.25">
      <c r="A1240" s="64"/>
      <c r="B1240" s="65"/>
      <c r="C1240" s="65"/>
      <c r="D1240" s="66"/>
      <c r="E1240" s="67" t="str">
        <f>IF(C1240="","",IFERROR(IF(INDEX(Impostazioni!$B$9:$B$48,MATCH(C1240,Impostazioni!$A$9:$A$48,0))="","Tipo?",INDEX(Impostazioni!$B$9:$B$48,MATCH(C1240,Impostazioni!$A$9:$A$48,0))),"Categoria?"))</f>
        <v/>
      </c>
      <c r="F1240" s="68" t="str">
        <f t="shared" si="38"/>
        <v/>
      </c>
      <c r="G1240" s="69" t="str">
        <f t="shared" si="39"/>
        <v/>
      </c>
    </row>
    <row r="1241" spans="1:7" x14ac:dyDescent="0.25">
      <c r="A1241" s="64"/>
      <c r="B1241" s="65"/>
      <c r="C1241" s="65"/>
      <c r="D1241" s="66"/>
      <c r="E1241" s="67" t="str">
        <f>IF(C1241="","",IFERROR(IF(INDEX(Impostazioni!$B$9:$B$48,MATCH(C1241,Impostazioni!$A$9:$A$48,0))="","Tipo?",INDEX(Impostazioni!$B$9:$B$48,MATCH(C1241,Impostazioni!$A$9:$A$48,0))),"Categoria?"))</f>
        <v/>
      </c>
      <c r="F1241" s="68" t="str">
        <f t="shared" si="38"/>
        <v/>
      </c>
      <c r="G1241" s="69" t="str">
        <f t="shared" si="39"/>
        <v/>
      </c>
    </row>
    <row r="1242" spans="1:7" x14ac:dyDescent="0.25">
      <c r="A1242" s="64"/>
      <c r="B1242" s="65"/>
      <c r="C1242" s="65"/>
      <c r="D1242" s="66"/>
      <c r="E1242" s="67" t="str">
        <f>IF(C1242="","",IFERROR(IF(INDEX(Impostazioni!$B$9:$B$48,MATCH(C1242,Impostazioni!$A$9:$A$48,0))="","Tipo?",INDEX(Impostazioni!$B$9:$B$48,MATCH(C1242,Impostazioni!$A$9:$A$48,0))),"Categoria?"))</f>
        <v/>
      </c>
      <c r="F1242" s="68" t="str">
        <f t="shared" si="38"/>
        <v/>
      </c>
      <c r="G1242" s="69" t="str">
        <f t="shared" si="39"/>
        <v/>
      </c>
    </row>
    <row r="1243" spans="1:7" x14ac:dyDescent="0.25">
      <c r="A1243" s="64"/>
      <c r="B1243" s="65"/>
      <c r="C1243" s="65"/>
      <c r="D1243" s="66"/>
      <c r="E1243" s="67" t="str">
        <f>IF(C1243="","",IFERROR(IF(INDEX(Impostazioni!$B$9:$B$48,MATCH(C1243,Impostazioni!$A$9:$A$48,0))="","Tipo?",INDEX(Impostazioni!$B$9:$B$48,MATCH(C1243,Impostazioni!$A$9:$A$48,0))),"Categoria?"))</f>
        <v/>
      </c>
      <c r="F1243" s="68" t="str">
        <f t="shared" si="38"/>
        <v/>
      </c>
      <c r="G1243" s="69" t="str">
        <f t="shared" si="39"/>
        <v/>
      </c>
    </row>
    <row r="1244" spans="1:7" x14ac:dyDescent="0.25">
      <c r="A1244" s="64"/>
      <c r="B1244" s="65"/>
      <c r="C1244" s="65"/>
      <c r="D1244" s="66"/>
      <c r="E1244" s="67" t="str">
        <f>IF(C1244="","",IFERROR(IF(INDEX(Impostazioni!$B$9:$B$48,MATCH(C1244,Impostazioni!$A$9:$A$48,0))="","Tipo?",INDEX(Impostazioni!$B$9:$B$48,MATCH(C1244,Impostazioni!$A$9:$A$48,0))),"Categoria?"))</f>
        <v/>
      </c>
      <c r="F1244" s="68" t="str">
        <f t="shared" si="38"/>
        <v/>
      </c>
      <c r="G1244" s="69" t="str">
        <f t="shared" si="39"/>
        <v/>
      </c>
    </row>
    <row r="1245" spans="1:7" x14ac:dyDescent="0.25">
      <c r="A1245" s="64"/>
      <c r="B1245" s="65"/>
      <c r="C1245" s="65"/>
      <c r="D1245" s="66"/>
      <c r="E1245" s="67" t="str">
        <f>IF(C1245="","",IFERROR(IF(INDEX(Impostazioni!$B$9:$B$48,MATCH(C1245,Impostazioni!$A$9:$A$48,0))="","Tipo?",INDEX(Impostazioni!$B$9:$B$48,MATCH(C1245,Impostazioni!$A$9:$A$48,0))),"Categoria?"))</f>
        <v/>
      </c>
      <c r="F1245" s="68" t="str">
        <f t="shared" si="38"/>
        <v/>
      </c>
      <c r="G1245" s="69" t="str">
        <f t="shared" si="39"/>
        <v/>
      </c>
    </row>
    <row r="1246" spans="1:7" x14ac:dyDescent="0.25">
      <c r="A1246" s="64"/>
      <c r="B1246" s="65"/>
      <c r="C1246" s="65"/>
      <c r="D1246" s="66"/>
      <c r="E1246" s="67" t="str">
        <f>IF(C1246="","",IFERROR(IF(INDEX(Impostazioni!$B$9:$B$48,MATCH(C1246,Impostazioni!$A$9:$A$48,0))="","Tipo?",INDEX(Impostazioni!$B$9:$B$48,MATCH(C1246,Impostazioni!$A$9:$A$48,0))),"Categoria?"))</f>
        <v/>
      </c>
      <c r="F1246" s="68" t="str">
        <f t="shared" si="38"/>
        <v/>
      </c>
      <c r="G1246" s="69" t="str">
        <f t="shared" si="39"/>
        <v/>
      </c>
    </row>
    <row r="1247" spans="1:7" x14ac:dyDescent="0.25">
      <c r="A1247" s="64"/>
      <c r="B1247" s="65"/>
      <c r="C1247" s="65"/>
      <c r="D1247" s="66"/>
      <c r="E1247" s="67" t="str">
        <f>IF(C1247="","",IFERROR(IF(INDEX(Impostazioni!$B$9:$B$48,MATCH(C1247,Impostazioni!$A$9:$A$48,0))="","Tipo?",INDEX(Impostazioni!$B$9:$B$48,MATCH(C1247,Impostazioni!$A$9:$A$48,0))),"Categoria?"))</f>
        <v/>
      </c>
      <c r="F1247" s="68" t="str">
        <f t="shared" si="38"/>
        <v/>
      </c>
      <c r="G1247" s="69" t="str">
        <f t="shared" si="39"/>
        <v/>
      </c>
    </row>
    <row r="1248" spans="1:7" x14ac:dyDescent="0.25">
      <c r="A1248" s="64"/>
      <c r="B1248" s="65"/>
      <c r="C1248" s="65"/>
      <c r="D1248" s="66"/>
      <c r="E1248" s="67" t="str">
        <f>IF(C1248="","",IFERROR(IF(INDEX(Impostazioni!$B$9:$B$48,MATCH(C1248,Impostazioni!$A$9:$A$48,0))="","Tipo?",INDEX(Impostazioni!$B$9:$B$48,MATCH(C1248,Impostazioni!$A$9:$A$48,0))),"Categoria?"))</f>
        <v/>
      </c>
      <c r="F1248" s="68" t="str">
        <f t="shared" si="38"/>
        <v/>
      </c>
      <c r="G1248" s="69" t="str">
        <f t="shared" si="39"/>
        <v/>
      </c>
    </row>
    <row r="1249" spans="1:7" x14ac:dyDescent="0.25">
      <c r="A1249" s="64"/>
      <c r="B1249" s="65"/>
      <c r="C1249" s="65"/>
      <c r="D1249" s="66"/>
      <c r="E1249" s="67" t="str">
        <f>IF(C1249="","",IFERROR(IF(INDEX(Impostazioni!$B$9:$B$48,MATCH(C1249,Impostazioni!$A$9:$A$48,0))="","Tipo?",INDEX(Impostazioni!$B$9:$B$48,MATCH(C1249,Impostazioni!$A$9:$A$48,0))),"Categoria?"))</f>
        <v/>
      </c>
      <c r="F1249" s="68" t="str">
        <f t="shared" si="38"/>
        <v/>
      </c>
      <c r="G1249" s="69" t="str">
        <f t="shared" si="39"/>
        <v/>
      </c>
    </row>
    <row r="1250" spans="1:7" x14ac:dyDescent="0.25">
      <c r="A1250" s="64"/>
      <c r="B1250" s="65"/>
      <c r="C1250" s="65"/>
      <c r="D1250" s="66"/>
      <c r="E1250" s="67" t="str">
        <f>IF(C1250="","",IFERROR(IF(INDEX(Impostazioni!$B$9:$B$48,MATCH(C1250,Impostazioni!$A$9:$A$48,0))="","Tipo?",INDEX(Impostazioni!$B$9:$B$48,MATCH(C1250,Impostazioni!$A$9:$A$48,0))),"Categoria?"))</f>
        <v/>
      </c>
      <c r="F1250" s="68" t="str">
        <f t="shared" si="38"/>
        <v/>
      </c>
      <c r="G1250" s="69" t="str">
        <f t="shared" si="39"/>
        <v/>
      </c>
    </row>
    <row r="1251" spans="1:7" x14ac:dyDescent="0.25">
      <c r="A1251" s="64"/>
      <c r="B1251" s="65"/>
      <c r="C1251" s="65"/>
      <c r="D1251" s="66"/>
      <c r="E1251" s="67" t="str">
        <f>IF(C1251="","",IFERROR(IF(INDEX(Impostazioni!$B$9:$B$48,MATCH(C1251,Impostazioni!$A$9:$A$48,0))="","Tipo?",INDEX(Impostazioni!$B$9:$B$48,MATCH(C1251,Impostazioni!$A$9:$A$48,0))),"Categoria?"))</f>
        <v/>
      </c>
      <c r="F1251" s="68" t="str">
        <f t="shared" si="38"/>
        <v/>
      </c>
      <c r="G1251" s="69" t="str">
        <f t="shared" si="39"/>
        <v/>
      </c>
    </row>
    <row r="1252" spans="1:7" x14ac:dyDescent="0.25">
      <c r="A1252" s="64"/>
      <c r="B1252" s="65"/>
      <c r="C1252" s="65"/>
      <c r="D1252" s="66"/>
      <c r="E1252" s="67" t="str">
        <f>IF(C1252="","",IFERROR(IF(INDEX(Impostazioni!$B$9:$B$48,MATCH(C1252,Impostazioni!$A$9:$A$48,0))="","Tipo?",INDEX(Impostazioni!$B$9:$B$48,MATCH(C1252,Impostazioni!$A$9:$A$48,0))),"Categoria?"))</f>
        <v/>
      </c>
      <c r="F1252" s="68" t="str">
        <f t="shared" si="38"/>
        <v/>
      </c>
      <c r="G1252" s="69" t="str">
        <f t="shared" si="39"/>
        <v/>
      </c>
    </row>
    <row r="1253" spans="1:7" x14ac:dyDescent="0.25">
      <c r="A1253" s="64"/>
      <c r="B1253" s="65"/>
      <c r="C1253" s="65"/>
      <c r="D1253" s="66"/>
      <c r="E1253" s="67" t="str">
        <f>IF(C1253="","",IFERROR(IF(INDEX(Impostazioni!$B$9:$B$48,MATCH(C1253,Impostazioni!$A$9:$A$48,0))="","Tipo?",INDEX(Impostazioni!$B$9:$B$48,MATCH(C1253,Impostazioni!$A$9:$A$48,0))),"Categoria?"))</f>
        <v/>
      </c>
      <c r="F1253" s="68" t="str">
        <f t="shared" si="38"/>
        <v/>
      </c>
      <c r="G1253" s="69" t="str">
        <f t="shared" si="39"/>
        <v/>
      </c>
    </row>
    <row r="1254" spans="1:7" x14ac:dyDescent="0.25">
      <c r="A1254" s="64"/>
      <c r="B1254" s="65"/>
      <c r="C1254" s="65"/>
      <c r="D1254" s="66"/>
      <c r="E1254" s="67" t="str">
        <f>IF(C1254="","",IFERROR(IF(INDEX(Impostazioni!$B$9:$B$48,MATCH(C1254,Impostazioni!$A$9:$A$48,0))="","Tipo?",INDEX(Impostazioni!$B$9:$B$48,MATCH(C1254,Impostazioni!$A$9:$A$48,0))),"Categoria?"))</f>
        <v/>
      </c>
      <c r="F1254" s="68" t="str">
        <f t="shared" si="38"/>
        <v/>
      </c>
      <c r="G1254" s="69" t="str">
        <f t="shared" si="39"/>
        <v/>
      </c>
    </row>
    <row r="1255" spans="1:7" x14ac:dyDescent="0.25">
      <c r="A1255" s="64"/>
      <c r="B1255" s="65"/>
      <c r="C1255" s="65"/>
      <c r="D1255" s="66"/>
      <c r="E1255" s="67" t="str">
        <f>IF(C1255="","",IFERROR(IF(INDEX(Impostazioni!$B$9:$B$48,MATCH(C1255,Impostazioni!$A$9:$A$48,0))="","Tipo?",INDEX(Impostazioni!$B$9:$B$48,MATCH(C1255,Impostazioni!$A$9:$A$48,0))),"Categoria?"))</f>
        <v/>
      </c>
      <c r="F1255" s="68" t="str">
        <f t="shared" si="38"/>
        <v/>
      </c>
      <c r="G1255" s="69" t="str">
        <f t="shared" si="39"/>
        <v/>
      </c>
    </row>
    <row r="1256" spans="1:7" x14ac:dyDescent="0.25">
      <c r="A1256" s="64"/>
      <c r="B1256" s="65"/>
      <c r="C1256" s="65"/>
      <c r="D1256" s="66"/>
      <c r="E1256" s="67" t="str">
        <f>IF(C1256="","",IFERROR(IF(INDEX(Impostazioni!$B$9:$B$48,MATCH(C1256,Impostazioni!$A$9:$A$48,0))="","Tipo?",INDEX(Impostazioni!$B$9:$B$48,MATCH(C1256,Impostazioni!$A$9:$A$48,0))),"Categoria?"))</f>
        <v/>
      </c>
      <c r="F1256" s="68" t="str">
        <f t="shared" si="38"/>
        <v/>
      </c>
      <c r="G1256" s="69" t="str">
        <f t="shared" si="39"/>
        <v/>
      </c>
    </row>
    <row r="1257" spans="1:7" x14ac:dyDescent="0.25">
      <c r="A1257" s="64"/>
      <c r="B1257" s="65"/>
      <c r="C1257" s="65"/>
      <c r="D1257" s="66"/>
      <c r="E1257" s="67" t="str">
        <f>IF(C1257="","",IFERROR(IF(INDEX(Impostazioni!$B$9:$B$48,MATCH(C1257,Impostazioni!$A$9:$A$48,0))="","Tipo?",INDEX(Impostazioni!$B$9:$B$48,MATCH(C1257,Impostazioni!$A$9:$A$48,0))),"Categoria?"))</f>
        <v/>
      </c>
      <c r="F1257" s="68" t="str">
        <f t="shared" si="38"/>
        <v/>
      </c>
      <c r="G1257" s="69" t="str">
        <f t="shared" si="39"/>
        <v/>
      </c>
    </row>
    <row r="1258" spans="1:7" x14ac:dyDescent="0.25">
      <c r="A1258" s="64"/>
      <c r="B1258" s="65"/>
      <c r="C1258" s="65"/>
      <c r="D1258" s="66"/>
      <c r="E1258" s="67" t="str">
        <f>IF(C1258="","",IFERROR(IF(INDEX(Impostazioni!$B$9:$B$48,MATCH(C1258,Impostazioni!$A$9:$A$48,0))="","Tipo?",INDEX(Impostazioni!$B$9:$B$48,MATCH(C1258,Impostazioni!$A$9:$A$48,0))),"Categoria?"))</f>
        <v/>
      </c>
      <c r="F1258" s="68" t="str">
        <f t="shared" si="38"/>
        <v/>
      </c>
      <c r="G1258" s="69" t="str">
        <f t="shared" si="39"/>
        <v/>
      </c>
    </row>
    <row r="1259" spans="1:7" x14ac:dyDescent="0.25">
      <c r="A1259" s="64"/>
      <c r="B1259" s="65"/>
      <c r="C1259" s="65"/>
      <c r="D1259" s="66"/>
      <c r="E1259" s="67" t="str">
        <f>IF(C1259="","",IFERROR(IF(INDEX(Impostazioni!$B$9:$B$48,MATCH(C1259,Impostazioni!$A$9:$A$48,0))="","Tipo?",INDEX(Impostazioni!$B$9:$B$48,MATCH(C1259,Impostazioni!$A$9:$A$48,0))),"Categoria?"))</f>
        <v/>
      </c>
      <c r="F1259" s="68" t="str">
        <f t="shared" si="38"/>
        <v/>
      </c>
      <c r="G1259" s="69" t="str">
        <f t="shared" si="39"/>
        <v/>
      </c>
    </row>
    <row r="1260" spans="1:7" x14ac:dyDescent="0.25">
      <c r="A1260" s="64"/>
      <c r="B1260" s="65"/>
      <c r="C1260" s="65"/>
      <c r="D1260" s="66"/>
      <c r="E1260" s="67" t="str">
        <f>IF(C1260="","",IFERROR(IF(INDEX(Impostazioni!$B$9:$B$48,MATCH(C1260,Impostazioni!$A$9:$A$48,0))="","Tipo?",INDEX(Impostazioni!$B$9:$B$48,MATCH(C1260,Impostazioni!$A$9:$A$48,0))),"Categoria?"))</f>
        <v/>
      </c>
      <c r="F1260" s="68" t="str">
        <f t="shared" si="38"/>
        <v/>
      </c>
      <c r="G1260" s="69" t="str">
        <f t="shared" si="39"/>
        <v/>
      </c>
    </row>
    <row r="1261" spans="1:7" x14ac:dyDescent="0.25">
      <c r="A1261" s="64"/>
      <c r="B1261" s="65"/>
      <c r="C1261" s="65"/>
      <c r="D1261" s="66"/>
      <c r="E1261" s="67" t="str">
        <f>IF(C1261="","",IFERROR(IF(INDEX(Impostazioni!$B$9:$B$48,MATCH(C1261,Impostazioni!$A$9:$A$48,0))="","Tipo?",INDEX(Impostazioni!$B$9:$B$48,MATCH(C1261,Impostazioni!$A$9:$A$48,0))),"Categoria?"))</f>
        <v/>
      </c>
      <c r="F1261" s="68" t="str">
        <f t="shared" si="38"/>
        <v/>
      </c>
      <c r="G1261" s="69" t="str">
        <f t="shared" si="39"/>
        <v/>
      </c>
    </row>
    <row r="1262" spans="1:7" x14ac:dyDescent="0.25">
      <c r="A1262" s="64"/>
      <c r="B1262" s="65"/>
      <c r="C1262" s="65"/>
      <c r="D1262" s="66"/>
      <c r="E1262" s="67" t="str">
        <f>IF(C1262="","",IFERROR(IF(INDEX(Impostazioni!$B$9:$B$48,MATCH(C1262,Impostazioni!$A$9:$A$48,0))="","Tipo?",INDEX(Impostazioni!$B$9:$B$48,MATCH(C1262,Impostazioni!$A$9:$A$48,0))),"Categoria?"))</f>
        <v/>
      </c>
      <c r="F1262" s="68" t="str">
        <f t="shared" si="38"/>
        <v/>
      </c>
      <c r="G1262" s="69" t="str">
        <f t="shared" si="39"/>
        <v/>
      </c>
    </row>
    <row r="1263" spans="1:7" x14ac:dyDescent="0.25">
      <c r="A1263" s="64"/>
      <c r="B1263" s="65"/>
      <c r="C1263" s="65"/>
      <c r="D1263" s="66"/>
      <c r="E1263" s="67" t="str">
        <f>IF(C1263="","",IFERROR(IF(INDEX(Impostazioni!$B$9:$B$48,MATCH(C1263,Impostazioni!$A$9:$A$48,0))="","Tipo?",INDEX(Impostazioni!$B$9:$B$48,MATCH(C1263,Impostazioni!$A$9:$A$48,0))),"Categoria?"))</f>
        <v/>
      </c>
      <c r="F1263" s="68" t="str">
        <f t="shared" si="38"/>
        <v/>
      </c>
      <c r="G1263" s="69" t="str">
        <f t="shared" si="39"/>
        <v/>
      </c>
    </row>
    <row r="1264" spans="1:7" x14ac:dyDescent="0.25">
      <c r="A1264" s="64"/>
      <c r="B1264" s="65"/>
      <c r="C1264" s="65"/>
      <c r="D1264" s="66"/>
      <c r="E1264" s="67" t="str">
        <f>IF(C1264="","",IFERROR(IF(INDEX(Impostazioni!$B$9:$B$48,MATCH(C1264,Impostazioni!$A$9:$A$48,0))="","Tipo?",INDEX(Impostazioni!$B$9:$B$48,MATCH(C1264,Impostazioni!$A$9:$A$48,0))),"Categoria?"))</f>
        <v/>
      </c>
      <c r="F1264" s="68" t="str">
        <f t="shared" si="38"/>
        <v/>
      </c>
      <c r="G1264" s="69" t="str">
        <f t="shared" si="39"/>
        <v/>
      </c>
    </row>
    <row r="1265" spans="1:7" x14ac:dyDescent="0.25">
      <c r="A1265" s="64"/>
      <c r="B1265" s="65"/>
      <c r="C1265" s="65"/>
      <c r="D1265" s="66"/>
      <c r="E1265" s="67" t="str">
        <f>IF(C1265="","",IFERROR(IF(INDEX(Impostazioni!$B$9:$B$48,MATCH(C1265,Impostazioni!$A$9:$A$48,0))="","Tipo?",INDEX(Impostazioni!$B$9:$B$48,MATCH(C1265,Impostazioni!$A$9:$A$48,0))),"Categoria?"))</f>
        <v/>
      </c>
      <c r="F1265" s="68" t="str">
        <f t="shared" si="38"/>
        <v/>
      </c>
      <c r="G1265" s="69" t="str">
        <f t="shared" si="39"/>
        <v/>
      </c>
    </row>
    <row r="1266" spans="1:7" x14ac:dyDescent="0.25">
      <c r="A1266" s="64"/>
      <c r="B1266" s="65"/>
      <c r="C1266" s="65"/>
      <c r="D1266" s="66"/>
      <c r="E1266" s="67" t="str">
        <f>IF(C1266="","",IFERROR(IF(INDEX(Impostazioni!$B$9:$B$48,MATCH(C1266,Impostazioni!$A$9:$A$48,0))="","Tipo?",INDEX(Impostazioni!$B$9:$B$48,MATCH(C1266,Impostazioni!$A$9:$A$48,0))),"Categoria?"))</f>
        <v/>
      </c>
      <c r="F1266" s="68" t="str">
        <f t="shared" si="38"/>
        <v/>
      </c>
      <c r="G1266" s="69" t="str">
        <f t="shared" si="39"/>
        <v/>
      </c>
    </row>
    <row r="1267" spans="1:7" x14ac:dyDescent="0.25">
      <c r="A1267" s="64"/>
      <c r="B1267" s="65"/>
      <c r="C1267" s="65"/>
      <c r="D1267" s="66"/>
      <c r="E1267" s="67" t="str">
        <f>IF(C1267="","",IFERROR(IF(INDEX(Impostazioni!$B$9:$B$48,MATCH(C1267,Impostazioni!$A$9:$A$48,0))="","Tipo?",INDEX(Impostazioni!$B$9:$B$48,MATCH(C1267,Impostazioni!$A$9:$A$48,0))),"Categoria?"))</f>
        <v/>
      </c>
      <c r="F1267" s="68" t="str">
        <f t="shared" si="38"/>
        <v/>
      </c>
      <c r="G1267" s="69" t="str">
        <f t="shared" si="39"/>
        <v/>
      </c>
    </row>
    <row r="1268" spans="1:7" x14ac:dyDescent="0.25">
      <c r="A1268" s="64"/>
      <c r="B1268" s="65"/>
      <c r="C1268" s="65"/>
      <c r="D1268" s="66"/>
      <c r="E1268" s="67" t="str">
        <f>IF(C1268="","",IFERROR(IF(INDEX(Impostazioni!$B$9:$B$48,MATCH(C1268,Impostazioni!$A$9:$A$48,0))="","Tipo?",INDEX(Impostazioni!$B$9:$B$48,MATCH(C1268,Impostazioni!$A$9:$A$48,0))),"Categoria?"))</f>
        <v/>
      </c>
      <c r="F1268" s="68" t="str">
        <f t="shared" si="38"/>
        <v/>
      </c>
      <c r="G1268" s="69" t="str">
        <f t="shared" si="39"/>
        <v/>
      </c>
    </row>
    <row r="1269" spans="1:7" x14ac:dyDescent="0.25">
      <c r="A1269" s="64"/>
      <c r="B1269" s="65"/>
      <c r="C1269" s="65"/>
      <c r="D1269" s="66"/>
      <c r="E1269" s="67" t="str">
        <f>IF(C1269="","",IFERROR(IF(INDEX(Impostazioni!$B$9:$B$48,MATCH(C1269,Impostazioni!$A$9:$A$48,0))="","Tipo?",INDEX(Impostazioni!$B$9:$B$48,MATCH(C1269,Impostazioni!$A$9:$A$48,0))),"Categoria?"))</f>
        <v/>
      </c>
      <c r="F1269" s="68" t="str">
        <f t="shared" si="38"/>
        <v/>
      </c>
      <c r="G1269" s="69" t="str">
        <f t="shared" si="39"/>
        <v/>
      </c>
    </row>
    <row r="1270" spans="1:7" x14ac:dyDescent="0.25">
      <c r="A1270" s="64"/>
      <c r="B1270" s="65"/>
      <c r="C1270" s="65"/>
      <c r="D1270" s="66"/>
      <c r="E1270" s="67" t="str">
        <f>IF(C1270="","",IFERROR(IF(INDEX(Impostazioni!$B$9:$B$48,MATCH(C1270,Impostazioni!$A$9:$A$48,0))="","Tipo?",INDEX(Impostazioni!$B$9:$B$48,MATCH(C1270,Impostazioni!$A$9:$A$48,0))),"Categoria?"))</f>
        <v/>
      </c>
      <c r="F1270" s="68" t="str">
        <f t="shared" si="38"/>
        <v/>
      </c>
      <c r="G1270" s="69" t="str">
        <f t="shared" si="39"/>
        <v/>
      </c>
    </row>
    <row r="1271" spans="1:7" x14ac:dyDescent="0.25">
      <c r="A1271" s="64"/>
      <c r="B1271" s="65"/>
      <c r="C1271" s="65"/>
      <c r="D1271" s="66"/>
      <c r="E1271" s="67" t="str">
        <f>IF(C1271="","",IFERROR(IF(INDEX(Impostazioni!$B$9:$B$48,MATCH(C1271,Impostazioni!$A$9:$A$48,0))="","Tipo?",INDEX(Impostazioni!$B$9:$B$48,MATCH(C1271,Impostazioni!$A$9:$A$48,0))),"Categoria?"))</f>
        <v/>
      </c>
      <c r="F1271" s="68" t="str">
        <f t="shared" si="38"/>
        <v/>
      </c>
      <c r="G1271" s="69" t="str">
        <f t="shared" si="39"/>
        <v/>
      </c>
    </row>
    <row r="1272" spans="1:7" x14ac:dyDescent="0.25">
      <c r="A1272" s="64"/>
      <c r="B1272" s="65"/>
      <c r="C1272" s="65"/>
      <c r="D1272" s="66"/>
      <c r="E1272" s="67" t="str">
        <f>IF(C1272="","",IFERROR(IF(INDEX(Impostazioni!$B$9:$B$48,MATCH(C1272,Impostazioni!$A$9:$A$48,0))="","Tipo?",INDEX(Impostazioni!$B$9:$B$48,MATCH(C1272,Impostazioni!$A$9:$A$48,0))),"Categoria?"))</f>
        <v/>
      </c>
      <c r="F1272" s="68" t="str">
        <f t="shared" si="38"/>
        <v/>
      </c>
      <c r="G1272" s="69" t="str">
        <f t="shared" si="39"/>
        <v/>
      </c>
    </row>
    <row r="1273" spans="1:7" x14ac:dyDescent="0.25">
      <c r="A1273" s="64"/>
      <c r="B1273" s="65"/>
      <c r="C1273" s="65"/>
      <c r="D1273" s="66"/>
      <c r="E1273" s="67" t="str">
        <f>IF(C1273="","",IFERROR(IF(INDEX(Impostazioni!$B$9:$B$48,MATCH(C1273,Impostazioni!$A$9:$A$48,0))="","Tipo?",INDEX(Impostazioni!$B$9:$B$48,MATCH(C1273,Impostazioni!$A$9:$A$48,0))),"Categoria?"))</f>
        <v/>
      </c>
      <c r="F1273" s="68" t="str">
        <f t="shared" si="38"/>
        <v/>
      </c>
      <c r="G1273" s="69" t="str">
        <f t="shared" si="39"/>
        <v/>
      </c>
    </row>
    <row r="1274" spans="1:7" x14ac:dyDescent="0.25">
      <c r="A1274" s="64"/>
      <c r="B1274" s="65"/>
      <c r="C1274" s="65"/>
      <c r="D1274" s="66"/>
      <c r="E1274" s="67" t="str">
        <f>IF(C1274="","",IFERROR(IF(INDEX(Impostazioni!$B$9:$B$48,MATCH(C1274,Impostazioni!$A$9:$A$48,0))="","Tipo?",INDEX(Impostazioni!$B$9:$B$48,MATCH(C1274,Impostazioni!$A$9:$A$48,0))),"Categoria?"))</f>
        <v/>
      </c>
      <c r="F1274" s="68" t="str">
        <f t="shared" si="38"/>
        <v/>
      </c>
      <c r="G1274" s="69" t="str">
        <f t="shared" si="39"/>
        <v/>
      </c>
    </row>
    <row r="1275" spans="1:7" x14ac:dyDescent="0.25">
      <c r="A1275" s="64"/>
      <c r="B1275" s="65"/>
      <c r="C1275" s="65"/>
      <c r="D1275" s="66"/>
      <c r="E1275" s="67" t="str">
        <f>IF(C1275="","",IFERROR(IF(INDEX(Impostazioni!$B$9:$B$48,MATCH(C1275,Impostazioni!$A$9:$A$48,0))="","Tipo?",INDEX(Impostazioni!$B$9:$B$48,MATCH(C1275,Impostazioni!$A$9:$A$48,0))),"Categoria?"))</f>
        <v/>
      </c>
      <c r="F1275" s="68" t="str">
        <f t="shared" si="38"/>
        <v/>
      </c>
      <c r="G1275" s="69" t="str">
        <f t="shared" si="39"/>
        <v/>
      </c>
    </row>
    <row r="1276" spans="1:7" x14ac:dyDescent="0.25">
      <c r="A1276" s="64"/>
      <c r="B1276" s="65"/>
      <c r="C1276" s="65"/>
      <c r="D1276" s="66"/>
      <c r="E1276" s="67" t="str">
        <f>IF(C1276="","",IFERROR(IF(INDEX(Impostazioni!$B$9:$B$48,MATCH(C1276,Impostazioni!$A$9:$A$48,0))="","Tipo?",INDEX(Impostazioni!$B$9:$B$48,MATCH(C1276,Impostazioni!$A$9:$A$48,0))),"Categoria?"))</f>
        <v/>
      </c>
      <c r="F1276" s="68" t="str">
        <f t="shared" si="38"/>
        <v/>
      </c>
      <c r="G1276" s="69" t="str">
        <f t="shared" si="39"/>
        <v/>
      </c>
    </row>
    <row r="1277" spans="1:7" x14ac:dyDescent="0.25">
      <c r="A1277" s="64"/>
      <c r="B1277" s="65"/>
      <c r="C1277" s="65"/>
      <c r="D1277" s="66"/>
      <c r="E1277" s="67" t="str">
        <f>IF(C1277="","",IFERROR(IF(INDEX(Impostazioni!$B$9:$B$48,MATCH(C1277,Impostazioni!$A$9:$A$48,0))="","Tipo?",INDEX(Impostazioni!$B$9:$B$48,MATCH(C1277,Impostazioni!$A$9:$A$48,0))),"Categoria?"))</f>
        <v/>
      </c>
      <c r="F1277" s="68" t="str">
        <f t="shared" si="38"/>
        <v/>
      </c>
      <c r="G1277" s="69" t="str">
        <f t="shared" si="39"/>
        <v/>
      </c>
    </row>
    <row r="1278" spans="1:7" x14ac:dyDescent="0.25">
      <c r="A1278" s="64"/>
      <c r="B1278" s="65"/>
      <c r="C1278" s="65"/>
      <c r="D1278" s="66"/>
      <c r="E1278" s="67" t="str">
        <f>IF(C1278="","",IFERROR(IF(INDEX(Impostazioni!$B$9:$B$48,MATCH(C1278,Impostazioni!$A$9:$A$48,0))="","Tipo?",INDEX(Impostazioni!$B$9:$B$48,MATCH(C1278,Impostazioni!$A$9:$A$48,0))),"Categoria?"))</f>
        <v/>
      </c>
      <c r="F1278" s="68" t="str">
        <f t="shared" si="38"/>
        <v/>
      </c>
      <c r="G1278" s="69" t="str">
        <f t="shared" si="39"/>
        <v/>
      </c>
    </row>
    <row r="1279" spans="1:7" x14ac:dyDescent="0.25">
      <c r="A1279" s="64"/>
      <c r="B1279" s="65"/>
      <c r="C1279" s="65"/>
      <c r="D1279" s="66"/>
      <c r="E1279" s="67" t="str">
        <f>IF(C1279="","",IFERROR(IF(INDEX(Impostazioni!$B$9:$B$48,MATCH(C1279,Impostazioni!$A$9:$A$48,0))="","Tipo?",INDEX(Impostazioni!$B$9:$B$48,MATCH(C1279,Impostazioni!$A$9:$A$48,0))),"Categoria?"))</f>
        <v/>
      </c>
      <c r="F1279" s="68" t="str">
        <f t="shared" si="38"/>
        <v/>
      </c>
      <c r="G1279" s="69" t="str">
        <f t="shared" si="39"/>
        <v/>
      </c>
    </row>
    <row r="1280" spans="1:7" x14ac:dyDescent="0.25">
      <c r="A1280" s="64"/>
      <c r="B1280" s="65"/>
      <c r="C1280" s="65"/>
      <c r="D1280" s="66"/>
      <c r="E1280" s="67" t="str">
        <f>IF(C1280="","",IFERROR(IF(INDEX(Impostazioni!$B$9:$B$48,MATCH(C1280,Impostazioni!$A$9:$A$48,0))="","Tipo?",INDEX(Impostazioni!$B$9:$B$48,MATCH(C1280,Impostazioni!$A$9:$A$48,0))),"Categoria?"))</f>
        <v/>
      </c>
      <c r="F1280" s="68" t="str">
        <f t="shared" si="38"/>
        <v/>
      </c>
      <c r="G1280" s="69" t="str">
        <f t="shared" si="39"/>
        <v/>
      </c>
    </row>
    <row r="1281" spans="1:7" x14ac:dyDescent="0.25">
      <c r="A1281" s="64"/>
      <c r="B1281" s="65"/>
      <c r="C1281" s="65"/>
      <c r="D1281" s="66"/>
      <c r="E1281" s="67" t="str">
        <f>IF(C1281="","",IFERROR(IF(INDEX(Impostazioni!$B$9:$B$48,MATCH(C1281,Impostazioni!$A$9:$A$48,0))="","Tipo?",INDEX(Impostazioni!$B$9:$B$48,MATCH(C1281,Impostazioni!$A$9:$A$48,0))),"Categoria?"))</f>
        <v/>
      </c>
      <c r="F1281" s="68" t="str">
        <f t="shared" si="38"/>
        <v/>
      </c>
      <c r="G1281" s="69" t="str">
        <f t="shared" si="39"/>
        <v/>
      </c>
    </row>
    <row r="1282" spans="1:7" x14ac:dyDescent="0.25">
      <c r="A1282" s="64"/>
      <c r="B1282" s="65"/>
      <c r="C1282" s="65"/>
      <c r="D1282" s="66"/>
      <c r="E1282" s="67" t="str">
        <f>IF(C1282="","",IFERROR(IF(INDEX(Impostazioni!$B$9:$B$48,MATCH(C1282,Impostazioni!$A$9:$A$48,0))="","Tipo?",INDEX(Impostazioni!$B$9:$B$48,MATCH(C1282,Impostazioni!$A$9:$A$48,0))),"Categoria?"))</f>
        <v/>
      </c>
      <c r="F1282" s="68" t="str">
        <f t="shared" si="38"/>
        <v/>
      </c>
      <c r="G1282" s="69" t="str">
        <f t="shared" si="39"/>
        <v/>
      </c>
    </row>
    <row r="1283" spans="1:7" x14ac:dyDescent="0.25">
      <c r="A1283" s="64"/>
      <c r="B1283" s="65"/>
      <c r="C1283" s="65"/>
      <c r="D1283" s="66"/>
      <c r="E1283" s="67" t="str">
        <f>IF(C1283="","",IFERROR(IF(INDEX(Impostazioni!$B$9:$B$48,MATCH(C1283,Impostazioni!$A$9:$A$48,0))="","Tipo?",INDEX(Impostazioni!$B$9:$B$48,MATCH(C1283,Impostazioni!$A$9:$A$48,0))),"Categoria?"))</f>
        <v/>
      </c>
      <c r="F1283" s="68" t="str">
        <f t="shared" si="38"/>
        <v/>
      </c>
      <c r="G1283" s="69" t="str">
        <f t="shared" si="39"/>
        <v/>
      </c>
    </row>
    <row r="1284" spans="1:7" x14ac:dyDescent="0.25">
      <c r="A1284" s="64"/>
      <c r="B1284" s="65"/>
      <c r="C1284" s="65"/>
      <c r="D1284" s="66"/>
      <c r="E1284" s="67" t="str">
        <f>IF(C1284="","",IFERROR(IF(INDEX(Impostazioni!$B$9:$B$48,MATCH(C1284,Impostazioni!$A$9:$A$48,0))="","Tipo?",INDEX(Impostazioni!$B$9:$B$48,MATCH(C1284,Impostazioni!$A$9:$A$48,0))),"Categoria?"))</f>
        <v/>
      </c>
      <c r="F1284" s="68" t="str">
        <f t="shared" si="38"/>
        <v/>
      </c>
      <c r="G1284" s="69" t="str">
        <f t="shared" si="39"/>
        <v/>
      </c>
    </row>
    <row r="1285" spans="1:7" x14ac:dyDescent="0.25">
      <c r="A1285" s="64"/>
      <c r="B1285" s="65"/>
      <c r="C1285" s="65"/>
      <c r="D1285" s="66"/>
      <c r="E1285" s="67" t="str">
        <f>IF(C1285="","",IFERROR(IF(INDEX(Impostazioni!$B$9:$B$48,MATCH(C1285,Impostazioni!$A$9:$A$48,0))="","Tipo?",INDEX(Impostazioni!$B$9:$B$48,MATCH(C1285,Impostazioni!$A$9:$A$48,0))),"Categoria?"))</f>
        <v/>
      </c>
      <c r="F1285" s="68" t="str">
        <f t="shared" ref="F1285:F1348" si="40">IF(A1285="","",IFERROR(MONTH(A1285),"Data?"))</f>
        <v/>
      </c>
      <c r="G1285" s="69" t="str">
        <f t="shared" ref="G1285:G1348" si="41">IF(A1285="","",IFERROR(YEAR(A1285),"Data?"))</f>
        <v/>
      </c>
    </row>
    <row r="1286" spans="1:7" x14ac:dyDescent="0.25">
      <c r="A1286" s="64"/>
      <c r="B1286" s="65"/>
      <c r="C1286" s="65"/>
      <c r="D1286" s="66"/>
      <c r="E1286" s="67" t="str">
        <f>IF(C1286="","",IFERROR(IF(INDEX(Impostazioni!$B$9:$B$48,MATCH(C1286,Impostazioni!$A$9:$A$48,0))="","Tipo?",INDEX(Impostazioni!$B$9:$B$48,MATCH(C1286,Impostazioni!$A$9:$A$48,0))),"Categoria?"))</f>
        <v/>
      </c>
      <c r="F1286" s="68" t="str">
        <f t="shared" si="40"/>
        <v/>
      </c>
      <c r="G1286" s="69" t="str">
        <f t="shared" si="41"/>
        <v/>
      </c>
    </row>
    <row r="1287" spans="1:7" x14ac:dyDescent="0.25">
      <c r="A1287" s="64"/>
      <c r="B1287" s="65"/>
      <c r="C1287" s="65"/>
      <c r="D1287" s="66"/>
      <c r="E1287" s="67" t="str">
        <f>IF(C1287="","",IFERROR(IF(INDEX(Impostazioni!$B$9:$B$48,MATCH(C1287,Impostazioni!$A$9:$A$48,0))="","Tipo?",INDEX(Impostazioni!$B$9:$B$48,MATCH(C1287,Impostazioni!$A$9:$A$48,0))),"Categoria?"))</f>
        <v/>
      </c>
      <c r="F1287" s="68" t="str">
        <f t="shared" si="40"/>
        <v/>
      </c>
      <c r="G1287" s="69" t="str">
        <f t="shared" si="41"/>
        <v/>
      </c>
    </row>
    <row r="1288" spans="1:7" x14ac:dyDescent="0.25">
      <c r="A1288" s="64"/>
      <c r="B1288" s="65"/>
      <c r="C1288" s="65"/>
      <c r="D1288" s="66"/>
      <c r="E1288" s="67" t="str">
        <f>IF(C1288="","",IFERROR(IF(INDEX(Impostazioni!$B$9:$B$48,MATCH(C1288,Impostazioni!$A$9:$A$48,0))="","Tipo?",INDEX(Impostazioni!$B$9:$B$48,MATCH(C1288,Impostazioni!$A$9:$A$48,0))),"Categoria?"))</f>
        <v/>
      </c>
      <c r="F1288" s="68" t="str">
        <f t="shared" si="40"/>
        <v/>
      </c>
      <c r="G1288" s="69" t="str">
        <f t="shared" si="41"/>
        <v/>
      </c>
    </row>
    <row r="1289" spans="1:7" x14ac:dyDescent="0.25">
      <c r="A1289" s="64"/>
      <c r="B1289" s="65"/>
      <c r="C1289" s="65"/>
      <c r="D1289" s="66"/>
      <c r="E1289" s="67" t="str">
        <f>IF(C1289="","",IFERROR(IF(INDEX(Impostazioni!$B$9:$B$48,MATCH(C1289,Impostazioni!$A$9:$A$48,0))="","Tipo?",INDEX(Impostazioni!$B$9:$B$48,MATCH(C1289,Impostazioni!$A$9:$A$48,0))),"Categoria?"))</f>
        <v/>
      </c>
      <c r="F1289" s="68" t="str">
        <f t="shared" si="40"/>
        <v/>
      </c>
      <c r="G1289" s="69" t="str">
        <f t="shared" si="41"/>
        <v/>
      </c>
    </row>
    <row r="1290" spans="1:7" x14ac:dyDescent="0.25">
      <c r="A1290" s="64"/>
      <c r="B1290" s="65"/>
      <c r="C1290" s="65"/>
      <c r="D1290" s="66"/>
      <c r="E1290" s="67" t="str">
        <f>IF(C1290="","",IFERROR(IF(INDEX(Impostazioni!$B$9:$B$48,MATCH(C1290,Impostazioni!$A$9:$A$48,0))="","Tipo?",INDEX(Impostazioni!$B$9:$B$48,MATCH(C1290,Impostazioni!$A$9:$A$48,0))),"Categoria?"))</f>
        <v/>
      </c>
      <c r="F1290" s="68" t="str">
        <f t="shared" si="40"/>
        <v/>
      </c>
      <c r="G1290" s="69" t="str">
        <f t="shared" si="41"/>
        <v/>
      </c>
    </row>
    <row r="1291" spans="1:7" x14ac:dyDescent="0.25">
      <c r="A1291" s="64"/>
      <c r="B1291" s="65"/>
      <c r="C1291" s="65"/>
      <c r="D1291" s="66"/>
      <c r="E1291" s="67" t="str">
        <f>IF(C1291="","",IFERROR(IF(INDEX(Impostazioni!$B$9:$B$48,MATCH(C1291,Impostazioni!$A$9:$A$48,0))="","Tipo?",INDEX(Impostazioni!$B$9:$B$48,MATCH(C1291,Impostazioni!$A$9:$A$48,0))),"Categoria?"))</f>
        <v/>
      </c>
      <c r="F1291" s="68" t="str">
        <f t="shared" si="40"/>
        <v/>
      </c>
      <c r="G1291" s="69" t="str">
        <f t="shared" si="41"/>
        <v/>
      </c>
    </row>
    <row r="1292" spans="1:7" x14ac:dyDescent="0.25">
      <c r="A1292" s="64"/>
      <c r="B1292" s="65"/>
      <c r="C1292" s="65"/>
      <c r="D1292" s="66"/>
      <c r="E1292" s="67" t="str">
        <f>IF(C1292="","",IFERROR(IF(INDEX(Impostazioni!$B$9:$B$48,MATCH(C1292,Impostazioni!$A$9:$A$48,0))="","Tipo?",INDEX(Impostazioni!$B$9:$B$48,MATCH(C1292,Impostazioni!$A$9:$A$48,0))),"Categoria?"))</f>
        <v/>
      </c>
      <c r="F1292" s="68" t="str">
        <f t="shared" si="40"/>
        <v/>
      </c>
      <c r="G1292" s="69" t="str">
        <f t="shared" si="41"/>
        <v/>
      </c>
    </row>
    <row r="1293" spans="1:7" x14ac:dyDescent="0.25">
      <c r="A1293" s="64"/>
      <c r="B1293" s="65"/>
      <c r="C1293" s="65"/>
      <c r="D1293" s="66"/>
      <c r="E1293" s="67" t="str">
        <f>IF(C1293="","",IFERROR(IF(INDEX(Impostazioni!$B$9:$B$48,MATCH(C1293,Impostazioni!$A$9:$A$48,0))="","Tipo?",INDEX(Impostazioni!$B$9:$B$48,MATCH(C1293,Impostazioni!$A$9:$A$48,0))),"Categoria?"))</f>
        <v/>
      </c>
      <c r="F1293" s="68" t="str">
        <f t="shared" si="40"/>
        <v/>
      </c>
      <c r="G1293" s="69" t="str">
        <f t="shared" si="41"/>
        <v/>
      </c>
    </row>
    <row r="1294" spans="1:7" x14ac:dyDescent="0.25">
      <c r="A1294" s="64"/>
      <c r="B1294" s="65"/>
      <c r="C1294" s="65"/>
      <c r="D1294" s="66"/>
      <c r="E1294" s="67" t="str">
        <f>IF(C1294="","",IFERROR(IF(INDEX(Impostazioni!$B$9:$B$48,MATCH(C1294,Impostazioni!$A$9:$A$48,0))="","Tipo?",INDEX(Impostazioni!$B$9:$B$48,MATCH(C1294,Impostazioni!$A$9:$A$48,0))),"Categoria?"))</f>
        <v/>
      </c>
      <c r="F1294" s="68" t="str">
        <f t="shared" si="40"/>
        <v/>
      </c>
      <c r="G1294" s="69" t="str">
        <f t="shared" si="41"/>
        <v/>
      </c>
    </row>
    <row r="1295" spans="1:7" x14ac:dyDescent="0.25">
      <c r="A1295" s="64"/>
      <c r="B1295" s="65"/>
      <c r="C1295" s="65"/>
      <c r="D1295" s="66"/>
      <c r="E1295" s="67" t="str">
        <f>IF(C1295="","",IFERROR(IF(INDEX(Impostazioni!$B$9:$B$48,MATCH(C1295,Impostazioni!$A$9:$A$48,0))="","Tipo?",INDEX(Impostazioni!$B$9:$B$48,MATCH(C1295,Impostazioni!$A$9:$A$48,0))),"Categoria?"))</f>
        <v/>
      </c>
      <c r="F1295" s="68" t="str">
        <f t="shared" si="40"/>
        <v/>
      </c>
      <c r="G1295" s="69" t="str">
        <f t="shared" si="41"/>
        <v/>
      </c>
    </row>
    <row r="1296" spans="1:7" x14ac:dyDescent="0.25">
      <c r="A1296" s="64"/>
      <c r="B1296" s="65"/>
      <c r="C1296" s="65"/>
      <c r="D1296" s="66"/>
      <c r="E1296" s="67" t="str">
        <f>IF(C1296="","",IFERROR(IF(INDEX(Impostazioni!$B$9:$B$48,MATCH(C1296,Impostazioni!$A$9:$A$48,0))="","Tipo?",INDEX(Impostazioni!$B$9:$B$48,MATCH(C1296,Impostazioni!$A$9:$A$48,0))),"Categoria?"))</f>
        <v/>
      </c>
      <c r="F1296" s="68" t="str">
        <f t="shared" si="40"/>
        <v/>
      </c>
      <c r="G1296" s="69" t="str">
        <f t="shared" si="41"/>
        <v/>
      </c>
    </row>
    <row r="1297" spans="1:7" x14ac:dyDescent="0.25">
      <c r="A1297" s="64"/>
      <c r="B1297" s="65"/>
      <c r="C1297" s="65"/>
      <c r="D1297" s="66"/>
      <c r="E1297" s="67" t="str">
        <f>IF(C1297="","",IFERROR(IF(INDEX(Impostazioni!$B$9:$B$48,MATCH(C1297,Impostazioni!$A$9:$A$48,0))="","Tipo?",INDEX(Impostazioni!$B$9:$B$48,MATCH(C1297,Impostazioni!$A$9:$A$48,0))),"Categoria?"))</f>
        <v/>
      </c>
      <c r="F1297" s="68" t="str">
        <f t="shared" si="40"/>
        <v/>
      </c>
      <c r="G1297" s="69" t="str">
        <f t="shared" si="41"/>
        <v/>
      </c>
    </row>
    <row r="1298" spans="1:7" x14ac:dyDescent="0.25">
      <c r="A1298" s="64"/>
      <c r="B1298" s="65"/>
      <c r="C1298" s="65"/>
      <c r="D1298" s="66"/>
      <c r="E1298" s="67" t="str">
        <f>IF(C1298="","",IFERROR(IF(INDEX(Impostazioni!$B$9:$B$48,MATCH(C1298,Impostazioni!$A$9:$A$48,0))="","Tipo?",INDEX(Impostazioni!$B$9:$B$48,MATCH(C1298,Impostazioni!$A$9:$A$48,0))),"Categoria?"))</f>
        <v/>
      </c>
      <c r="F1298" s="68" t="str">
        <f t="shared" si="40"/>
        <v/>
      </c>
      <c r="G1298" s="69" t="str">
        <f t="shared" si="41"/>
        <v/>
      </c>
    </row>
    <row r="1299" spans="1:7" x14ac:dyDescent="0.25">
      <c r="A1299" s="64"/>
      <c r="B1299" s="65"/>
      <c r="C1299" s="65"/>
      <c r="D1299" s="66"/>
      <c r="E1299" s="67" t="str">
        <f>IF(C1299="","",IFERROR(IF(INDEX(Impostazioni!$B$9:$B$48,MATCH(C1299,Impostazioni!$A$9:$A$48,0))="","Tipo?",INDEX(Impostazioni!$B$9:$B$48,MATCH(C1299,Impostazioni!$A$9:$A$48,0))),"Categoria?"))</f>
        <v/>
      </c>
      <c r="F1299" s="68" t="str">
        <f t="shared" si="40"/>
        <v/>
      </c>
      <c r="G1299" s="69" t="str">
        <f t="shared" si="41"/>
        <v/>
      </c>
    </row>
    <row r="1300" spans="1:7" x14ac:dyDescent="0.25">
      <c r="A1300" s="64"/>
      <c r="B1300" s="65"/>
      <c r="C1300" s="65"/>
      <c r="D1300" s="66"/>
      <c r="E1300" s="67" t="str">
        <f>IF(C1300="","",IFERROR(IF(INDEX(Impostazioni!$B$9:$B$48,MATCH(C1300,Impostazioni!$A$9:$A$48,0))="","Tipo?",INDEX(Impostazioni!$B$9:$B$48,MATCH(C1300,Impostazioni!$A$9:$A$48,0))),"Categoria?"))</f>
        <v/>
      </c>
      <c r="F1300" s="68" t="str">
        <f t="shared" si="40"/>
        <v/>
      </c>
      <c r="G1300" s="69" t="str">
        <f t="shared" si="41"/>
        <v/>
      </c>
    </row>
    <row r="1301" spans="1:7" x14ac:dyDescent="0.25">
      <c r="A1301" s="64"/>
      <c r="B1301" s="65"/>
      <c r="C1301" s="65"/>
      <c r="D1301" s="66"/>
      <c r="E1301" s="67" t="str">
        <f>IF(C1301="","",IFERROR(IF(INDEX(Impostazioni!$B$9:$B$48,MATCH(C1301,Impostazioni!$A$9:$A$48,0))="","Tipo?",INDEX(Impostazioni!$B$9:$B$48,MATCH(C1301,Impostazioni!$A$9:$A$48,0))),"Categoria?"))</f>
        <v/>
      </c>
      <c r="F1301" s="68" t="str">
        <f t="shared" si="40"/>
        <v/>
      </c>
      <c r="G1301" s="69" t="str">
        <f t="shared" si="41"/>
        <v/>
      </c>
    </row>
    <row r="1302" spans="1:7" x14ac:dyDescent="0.25">
      <c r="A1302" s="64"/>
      <c r="B1302" s="65"/>
      <c r="C1302" s="65"/>
      <c r="D1302" s="66"/>
      <c r="E1302" s="67" t="str">
        <f>IF(C1302="","",IFERROR(IF(INDEX(Impostazioni!$B$9:$B$48,MATCH(C1302,Impostazioni!$A$9:$A$48,0))="","Tipo?",INDEX(Impostazioni!$B$9:$B$48,MATCH(C1302,Impostazioni!$A$9:$A$48,0))),"Categoria?"))</f>
        <v/>
      </c>
      <c r="F1302" s="68" t="str">
        <f t="shared" si="40"/>
        <v/>
      </c>
      <c r="G1302" s="69" t="str">
        <f t="shared" si="41"/>
        <v/>
      </c>
    </row>
    <row r="1303" spans="1:7" x14ac:dyDescent="0.25">
      <c r="A1303" s="64"/>
      <c r="B1303" s="65"/>
      <c r="C1303" s="65"/>
      <c r="D1303" s="66"/>
      <c r="E1303" s="67" t="str">
        <f>IF(C1303="","",IFERROR(IF(INDEX(Impostazioni!$B$9:$B$48,MATCH(C1303,Impostazioni!$A$9:$A$48,0))="","Tipo?",INDEX(Impostazioni!$B$9:$B$48,MATCH(C1303,Impostazioni!$A$9:$A$48,0))),"Categoria?"))</f>
        <v/>
      </c>
      <c r="F1303" s="68" t="str">
        <f t="shared" si="40"/>
        <v/>
      </c>
      <c r="G1303" s="69" t="str">
        <f t="shared" si="41"/>
        <v/>
      </c>
    </row>
    <row r="1304" spans="1:7" x14ac:dyDescent="0.25">
      <c r="A1304" s="64"/>
      <c r="B1304" s="65"/>
      <c r="C1304" s="65"/>
      <c r="D1304" s="66"/>
      <c r="E1304" s="67" t="str">
        <f>IF(C1304="","",IFERROR(IF(INDEX(Impostazioni!$B$9:$B$48,MATCH(C1304,Impostazioni!$A$9:$A$48,0))="","Tipo?",INDEX(Impostazioni!$B$9:$B$48,MATCH(C1304,Impostazioni!$A$9:$A$48,0))),"Categoria?"))</f>
        <v/>
      </c>
      <c r="F1304" s="68" t="str">
        <f t="shared" si="40"/>
        <v/>
      </c>
      <c r="G1304" s="69" t="str">
        <f t="shared" si="41"/>
        <v/>
      </c>
    </row>
    <row r="1305" spans="1:7" x14ac:dyDescent="0.25">
      <c r="A1305" s="64"/>
      <c r="B1305" s="65"/>
      <c r="C1305" s="65"/>
      <c r="D1305" s="66"/>
      <c r="E1305" s="67" t="str">
        <f>IF(C1305="","",IFERROR(IF(INDEX(Impostazioni!$B$9:$B$48,MATCH(C1305,Impostazioni!$A$9:$A$48,0))="","Tipo?",INDEX(Impostazioni!$B$9:$B$48,MATCH(C1305,Impostazioni!$A$9:$A$48,0))),"Categoria?"))</f>
        <v/>
      </c>
      <c r="F1305" s="68" t="str">
        <f t="shared" si="40"/>
        <v/>
      </c>
      <c r="G1305" s="69" t="str">
        <f t="shared" si="41"/>
        <v/>
      </c>
    </row>
    <row r="1306" spans="1:7" x14ac:dyDescent="0.25">
      <c r="A1306" s="64"/>
      <c r="B1306" s="65"/>
      <c r="C1306" s="65"/>
      <c r="D1306" s="66"/>
      <c r="E1306" s="67" t="str">
        <f>IF(C1306="","",IFERROR(IF(INDEX(Impostazioni!$B$9:$B$48,MATCH(C1306,Impostazioni!$A$9:$A$48,0))="","Tipo?",INDEX(Impostazioni!$B$9:$B$48,MATCH(C1306,Impostazioni!$A$9:$A$48,0))),"Categoria?"))</f>
        <v/>
      </c>
      <c r="F1306" s="68" t="str">
        <f t="shared" si="40"/>
        <v/>
      </c>
      <c r="G1306" s="69" t="str">
        <f t="shared" si="41"/>
        <v/>
      </c>
    </row>
    <row r="1307" spans="1:7" x14ac:dyDescent="0.25">
      <c r="A1307" s="64"/>
      <c r="B1307" s="65"/>
      <c r="C1307" s="65"/>
      <c r="D1307" s="66"/>
      <c r="E1307" s="67" t="str">
        <f>IF(C1307="","",IFERROR(IF(INDEX(Impostazioni!$B$9:$B$48,MATCH(C1307,Impostazioni!$A$9:$A$48,0))="","Tipo?",INDEX(Impostazioni!$B$9:$B$48,MATCH(C1307,Impostazioni!$A$9:$A$48,0))),"Categoria?"))</f>
        <v/>
      </c>
      <c r="F1307" s="68" t="str">
        <f t="shared" si="40"/>
        <v/>
      </c>
      <c r="G1307" s="69" t="str">
        <f t="shared" si="41"/>
        <v/>
      </c>
    </row>
    <row r="1308" spans="1:7" x14ac:dyDescent="0.25">
      <c r="A1308" s="64"/>
      <c r="B1308" s="65"/>
      <c r="C1308" s="65"/>
      <c r="D1308" s="66"/>
      <c r="E1308" s="67" t="str">
        <f>IF(C1308="","",IFERROR(IF(INDEX(Impostazioni!$B$9:$B$48,MATCH(C1308,Impostazioni!$A$9:$A$48,0))="","Tipo?",INDEX(Impostazioni!$B$9:$B$48,MATCH(C1308,Impostazioni!$A$9:$A$48,0))),"Categoria?"))</f>
        <v/>
      </c>
      <c r="F1308" s="68" t="str">
        <f t="shared" si="40"/>
        <v/>
      </c>
      <c r="G1308" s="69" t="str">
        <f t="shared" si="41"/>
        <v/>
      </c>
    </row>
    <row r="1309" spans="1:7" x14ac:dyDescent="0.25">
      <c r="A1309" s="64"/>
      <c r="B1309" s="65"/>
      <c r="C1309" s="65"/>
      <c r="D1309" s="66"/>
      <c r="E1309" s="67" t="str">
        <f>IF(C1309="","",IFERROR(IF(INDEX(Impostazioni!$B$9:$B$48,MATCH(C1309,Impostazioni!$A$9:$A$48,0))="","Tipo?",INDEX(Impostazioni!$B$9:$B$48,MATCH(C1309,Impostazioni!$A$9:$A$48,0))),"Categoria?"))</f>
        <v/>
      </c>
      <c r="F1309" s="68" t="str">
        <f t="shared" si="40"/>
        <v/>
      </c>
      <c r="G1309" s="69" t="str">
        <f t="shared" si="41"/>
        <v/>
      </c>
    </row>
    <row r="1310" spans="1:7" x14ac:dyDescent="0.25">
      <c r="A1310" s="64"/>
      <c r="B1310" s="65"/>
      <c r="C1310" s="65"/>
      <c r="D1310" s="66"/>
      <c r="E1310" s="67" t="str">
        <f>IF(C1310="","",IFERROR(IF(INDEX(Impostazioni!$B$9:$B$48,MATCH(C1310,Impostazioni!$A$9:$A$48,0))="","Tipo?",INDEX(Impostazioni!$B$9:$B$48,MATCH(C1310,Impostazioni!$A$9:$A$48,0))),"Categoria?"))</f>
        <v/>
      </c>
      <c r="F1310" s="68" t="str">
        <f t="shared" si="40"/>
        <v/>
      </c>
      <c r="G1310" s="69" t="str">
        <f t="shared" si="41"/>
        <v/>
      </c>
    </row>
    <row r="1311" spans="1:7" x14ac:dyDescent="0.25">
      <c r="A1311" s="64"/>
      <c r="B1311" s="65"/>
      <c r="C1311" s="65"/>
      <c r="D1311" s="66"/>
      <c r="E1311" s="67" t="str">
        <f>IF(C1311="","",IFERROR(IF(INDEX(Impostazioni!$B$9:$B$48,MATCH(C1311,Impostazioni!$A$9:$A$48,0))="","Tipo?",INDEX(Impostazioni!$B$9:$B$48,MATCH(C1311,Impostazioni!$A$9:$A$48,0))),"Categoria?"))</f>
        <v/>
      </c>
      <c r="F1311" s="68" t="str">
        <f t="shared" si="40"/>
        <v/>
      </c>
      <c r="G1311" s="69" t="str">
        <f t="shared" si="41"/>
        <v/>
      </c>
    </row>
    <row r="1312" spans="1:7" x14ac:dyDescent="0.25">
      <c r="A1312" s="64"/>
      <c r="B1312" s="65"/>
      <c r="C1312" s="65"/>
      <c r="D1312" s="66"/>
      <c r="E1312" s="67" t="str">
        <f>IF(C1312="","",IFERROR(IF(INDEX(Impostazioni!$B$9:$B$48,MATCH(C1312,Impostazioni!$A$9:$A$48,0))="","Tipo?",INDEX(Impostazioni!$B$9:$B$48,MATCH(C1312,Impostazioni!$A$9:$A$48,0))),"Categoria?"))</f>
        <v/>
      </c>
      <c r="F1312" s="68" t="str">
        <f t="shared" si="40"/>
        <v/>
      </c>
      <c r="G1312" s="69" t="str">
        <f t="shared" si="41"/>
        <v/>
      </c>
    </row>
    <row r="1313" spans="1:7" x14ac:dyDescent="0.25">
      <c r="A1313" s="64"/>
      <c r="B1313" s="65"/>
      <c r="C1313" s="65"/>
      <c r="D1313" s="66"/>
      <c r="E1313" s="67" t="str">
        <f>IF(C1313="","",IFERROR(IF(INDEX(Impostazioni!$B$9:$B$48,MATCH(C1313,Impostazioni!$A$9:$A$48,0))="","Tipo?",INDEX(Impostazioni!$B$9:$B$48,MATCH(C1313,Impostazioni!$A$9:$A$48,0))),"Categoria?"))</f>
        <v/>
      </c>
      <c r="F1313" s="68" t="str">
        <f t="shared" si="40"/>
        <v/>
      </c>
      <c r="G1313" s="69" t="str">
        <f t="shared" si="41"/>
        <v/>
      </c>
    </row>
    <row r="1314" spans="1:7" x14ac:dyDescent="0.25">
      <c r="A1314" s="64"/>
      <c r="B1314" s="65"/>
      <c r="C1314" s="65"/>
      <c r="D1314" s="66"/>
      <c r="E1314" s="67" t="str">
        <f>IF(C1314="","",IFERROR(IF(INDEX(Impostazioni!$B$9:$B$48,MATCH(C1314,Impostazioni!$A$9:$A$48,0))="","Tipo?",INDEX(Impostazioni!$B$9:$B$48,MATCH(C1314,Impostazioni!$A$9:$A$48,0))),"Categoria?"))</f>
        <v/>
      </c>
      <c r="F1314" s="68" t="str">
        <f t="shared" si="40"/>
        <v/>
      </c>
      <c r="G1314" s="69" t="str">
        <f t="shared" si="41"/>
        <v/>
      </c>
    </row>
    <row r="1315" spans="1:7" x14ac:dyDescent="0.25">
      <c r="A1315" s="64"/>
      <c r="B1315" s="65"/>
      <c r="C1315" s="65"/>
      <c r="D1315" s="66"/>
      <c r="E1315" s="67" t="str">
        <f>IF(C1315="","",IFERROR(IF(INDEX(Impostazioni!$B$9:$B$48,MATCH(C1315,Impostazioni!$A$9:$A$48,0))="","Tipo?",INDEX(Impostazioni!$B$9:$B$48,MATCH(C1315,Impostazioni!$A$9:$A$48,0))),"Categoria?"))</f>
        <v/>
      </c>
      <c r="F1315" s="68" t="str">
        <f t="shared" si="40"/>
        <v/>
      </c>
      <c r="G1315" s="69" t="str">
        <f t="shared" si="41"/>
        <v/>
      </c>
    </row>
    <row r="1316" spans="1:7" x14ac:dyDescent="0.25">
      <c r="A1316" s="64"/>
      <c r="B1316" s="65"/>
      <c r="C1316" s="65"/>
      <c r="D1316" s="66"/>
      <c r="E1316" s="67" t="str">
        <f>IF(C1316="","",IFERROR(IF(INDEX(Impostazioni!$B$9:$B$48,MATCH(C1316,Impostazioni!$A$9:$A$48,0))="","Tipo?",INDEX(Impostazioni!$B$9:$B$48,MATCH(C1316,Impostazioni!$A$9:$A$48,0))),"Categoria?"))</f>
        <v/>
      </c>
      <c r="F1316" s="68" t="str">
        <f t="shared" si="40"/>
        <v/>
      </c>
      <c r="G1316" s="69" t="str">
        <f t="shared" si="41"/>
        <v/>
      </c>
    </row>
    <row r="1317" spans="1:7" x14ac:dyDescent="0.25">
      <c r="A1317" s="64"/>
      <c r="B1317" s="65"/>
      <c r="C1317" s="65"/>
      <c r="D1317" s="66"/>
      <c r="E1317" s="67" t="str">
        <f>IF(C1317="","",IFERROR(IF(INDEX(Impostazioni!$B$9:$B$48,MATCH(C1317,Impostazioni!$A$9:$A$48,0))="","Tipo?",INDEX(Impostazioni!$B$9:$B$48,MATCH(C1317,Impostazioni!$A$9:$A$48,0))),"Categoria?"))</f>
        <v/>
      </c>
      <c r="F1317" s="68" t="str">
        <f t="shared" si="40"/>
        <v/>
      </c>
      <c r="G1317" s="69" t="str">
        <f t="shared" si="41"/>
        <v/>
      </c>
    </row>
    <row r="1318" spans="1:7" x14ac:dyDescent="0.25">
      <c r="A1318" s="64"/>
      <c r="B1318" s="65"/>
      <c r="C1318" s="65"/>
      <c r="D1318" s="66"/>
      <c r="E1318" s="67" t="str">
        <f>IF(C1318="","",IFERROR(IF(INDEX(Impostazioni!$B$9:$B$48,MATCH(C1318,Impostazioni!$A$9:$A$48,0))="","Tipo?",INDEX(Impostazioni!$B$9:$B$48,MATCH(C1318,Impostazioni!$A$9:$A$48,0))),"Categoria?"))</f>
        <v/>
      </c>
      <c r="F1318" s="68" t="str">
        <f t="shared" si="40"/>
        <v/>
      </c>
      <c r="G1318" s="69" t="str">
        <f t="shared" si="41"/>
        <v/>
      </c>
    </row>
    <row r="1319" spans="1:7" x14ac:dyDescent="0.25">
      <c r="A1319" s="64"/>
      <c r="B1319" s="65"/>
      <c r="C1319" s="65"/>
      <c r="D1319" s="66"/>
      <c r="E1319" s="67" t="str">
        <f>IF(C1319="","",IFERROR(IF(INDEX(Impostazioni!$B$9:$B$48,MATCH(C1319,Impostazioni!$A$9:$A$48,0))="","Tipo?",INDEX(Impostazioni!$B$9:$B$48,MATCH(C1319,Impostazioni!$A$9:$A$48,0))),"Categoria?"))</f>
        <v/>
      </c>
      <c r="F1319" s="68" t="str">
        <f t="shared" si="40"/>
        <v/>
      </c>
      <c r="G1319" s="69" t="str">
        <f t="shared" si="41"/>
        <v/>
      </c>
    </row>
    <row r="1320" spans="1:7" x14ac:dyDescent="0.25">
      <c r="A1320" s="64"/>
      <c r="B1320" s="65"/>
      <c r="C1320" s="65"/>
      <c r="D1320" s="66"/>
      <c r="E1320" s="67" t="str">
        <f>IF(C1320="","",IFERROR(IF(INDEX(Impostazioni!$B$9:$B$48,MATCH(C1320,Impostazioni!$A$9:$A$48,0))="","Tipo?",INDEX(Impostazioni!$B$9:$B$48,MATCH(C1320,Impostazioni!$A$9:$A$48,0))),"Categoria?"))</f>
        <v/>
      </c>
      <c r="F1320" s="68" t="str">
        <f t="shared" si="40"/>
        <v/>
      </c>
      <c r="G1320" s="69" t="str">
        <f t="shared" si="41"/>
        <v/>
      </c>
    </row>
    <row r="1321" spans="1:7" x14ac:dyDescent="0.25">
      <c r="A1321" s="64"/>
      <c r="B1321" s="65"/>
      <c r="C1321" s="65"/>
      <c r="D1321" s="66"/>
      <c r="E1321" s="67" t="str">
        <f>IF(C1321="","",IFERROR(IF(INDEX(Impostazioni!$B$9:$B$48,MATCH(C1321,Impostazioni!$A$9:$A$48,0))="","Tipo?",INDEX(Impostazioni!$B$9:$B$48,MATCH(C1321,Impostazioni!$A$9:$A$48,0))),"Categoria?"))</f>
        <v/>
      </c>
      <c r="F1321" s="68" t="str">
        <f t="shared" si="40"/>
        <v/>
      </c>
      <c r="G1321" s="69" t="str">
        <f t="shared" si="41"/>
        <v/>
      </c>
    </row>
    <row r="1322" spans="1:7" x14ac:dyDescent="0.25">
      <c r="A1322" s="64"/>
      <c r="B1322" s="65"/>
      <c r="C1322" s="65"/>
      <c r="D1322" s="66"/>
      <c r="E1322" s="67" t="str">
        <f>IF(C1322="","",IFERROR(IF(INDEX(Impostazioni!$B$9:$B$48,MATCH(C1322,Impostazioni!$A$9:$A$48,0))="","Tipo?",INDEX(Impostazioni!$B$9:$B$48,MATCH(C1322,Impostazioni!$A$9:$A$48,0))),"Categoria?"))</f>
        <v/>
      </c>
      <c r="F1322" s="68" t="str">
        <f t="shared" si="40"/>
        <v/>
      </c>
      <c r="G1322" s="69" t="str">
        <f t="shared" si="41"/>
        <v/>
      </c>
    </row>
    <row r="1323" spans="1:7" x14ac:dyDescent="0.25">
      <c r="A1323" s="64"/>
      <c r="B1323" s="65"/>
      <c r="C1323" s="65"/>
      <c r="D1323" s="66"/>
      <c r="E1323" s="67" t="str">
        <f>IF(C1323="","",IFERROR(IF(INDEX(Impostazioni!$B$9:$B$48,MATCH(C1323,Impostazioni!$A$9:$A$48,0))="","Tipo?",INDEX(Impostazioni!$B$9:$B$48,MATCH(C1323,Impostazioni!$A$9:$A$48,0))),"Categoria?"))</f>
        <v/>
      </c>
      <c r="F1323" s="68" t="str">
        <f t="shared" si="40"/>
        <v/>
      </c>
      <c r="G1323" s="69" t="str">
        <f t="shared" si="41"/>
        <v/>
      </c>
    </row>
    <row r="1324" spans="1:7" x14ac:dyDescent="0.25">
      <c r="A1324" s="64"/>
      <c r="B1324" s="65"/>
      <c r="C1324" s="65"/>
      <c r="D1324" s="66"/>
      <c r="E1324" s="67" t="str">
        <f>IF(C1324="","",IFERROR(IF(INDEX(Impostazioni!$B$9:$B$48,MATCH(C1324,Impostazioni!$A$9:$A$48,0))="","Tipo?",INDEX(Impostazioni!$B$9:$B$48,MATCH(C1324,Impostazioni!$A$9:$A$48,0))),"Categoria?"))</f>
        <v/>
      </c>
      <c r="F1324" s="68" t="str">
        <f t="shared" si="40"/>
        <v/>
      </c>
      <c r="G1324" s="69" t="str">
        <f t="shared" si="41"/>
        <v/>
      </c>
    </row>
    <row r="1325" spans="1:7" x14ac:dyDescent="0.25">
      <c r="A1325" s="64"/>
      <c r="B1325" s="65"/>
      <c r="C1325" s="65"/>
      <c r="D1325" s="66"/>
      <c r="E1325" s="67" t="str">
        <f>IF(C1325="","",IFERROR(IF(INDEX(Impostazioni!$B$9:$B$48,MATCH(C1325,Impostazioni!$A$9:$A$48,0))="","Tipo?",INDEX(Impostazioni!$B$9:$B$48,MATCH(C1325,Impostazioni!$A$9:$A$48,0))),"Categoria?"))</f>
        <v/>
      </c>
      <c r="F1325" s="68" t="str">
        <f t="shared" si="40"/>
        <v/>
      </c>
      <c r="G1325" s="69" t="str">
        <f t="shared" si="41"/>
        <v/>
      </c>
    </row>
    <row r="1326" spans="1:7" x14ac:dyDescent="0.25">
      <c r="A1326" s="64"/>
      <c r="B1326" s="65"/>
      <c r="C1326" s="65"/>
      <c r="D1326" s="66"/>
      <c r="E1326" s="67" t="str">
        <f>IF(C1326="","",IFERROR(IF(INDEX(Impostazioni!$B$9:$B$48,MATCH(C1326,Impostazioni!$A$9:$A$48,0))="","Tipo?",INDEX(Impostazioni!$B$9:$B$48,MATCH(C1326,Impostazioni!$A$9:$A$48,0))),"Categoria?"))</f>
        <v/>
      </c>
      <c r="F1326" s="68" t="str">
        <f t="shared" si="40"/>
        <v/>
      </c>
      <c r="G1326" s="69" t="str">
        <f t="shared" si="41"/>
        <v/>
      </c>
    </row>
    <row r="1327" spans="1:7" x14ac:dyDescent="0.25">
      <c r="A1327" s="64"/>
      <c r="B1327" s="65"/>
      <c r="C1327" s="65"/>
      <c r="D1327" s="66"/>
      <c r="E1327" s="67" t="str">
        <f>IF(C1327="","",IFERROR(IF(INDEX(Impostazioni!$B$9:$B$48,MATCH(C1327,Impostazioni!$A$9:$A$48,0))="","Tipo?",INDEX(Impostazioni!$B$9:$B$48,MATCH(C1327,Impostazioni!$A$9:$A$48,0))),"Categoria?"))</f>
        <v/>
      </c>
      <c r="F1327" s="68" t="str">
        <f t="shared" si="40"/>
        <v/>
      </c>
      <c r="G1327" s="69" t="str">
        <f t="shared" si="41"/>
        <v/>
      </c>
    </row>
    <row r="1328" spans="1:7" x14ac:dyDescent="0.25">
      <c r="A1328" s="64"/>
      <c r="B1328" s="65"/>
      <c r="C1328" s="65"/>
      <c r="D1328" s="66"/>
      <c r="E1328" s="67" t="str">
        <f>IF(C1328="","",IFERROR(IF(INDEX(Impostazioni!$B$9:$B$48,MATCH(C1328,Impostazioni!$A$9:$A$48,0))="","Tipo?",INDEX(Impostazioni!$B$9:$B$48,MATCH(C1328,Impostazioni!$A$9:$A$48,0))),"Categoria?"))</f>
        <v/>
      </c>
      <c r="F1328" s="68" t="str">
        <f t="shared" si="40"/>
        <v/>
      </c>
      <c r="G1328" s="69" t="str">
        <f t="shared" si="41"/>
        <v/>
      </c>
    </row>
    <row r="1329" spans="1:7" x14ac:dyDescent="0.25">
      <c r="A1329" s="64"/>
      <c r="B1329" s="65"/>
      <c r="C1329" s="65"/>
      <c r="D1329" s="66"/>
      <c r="E1329" s="67" t="str">
        <f>IF(C1329="","",IFERROR(IF(INDEX(Impostazioni!$B$9:$B$48,MATCH(C1329,Impostazioni!$A$9:$A$48,0))="","Tipo?",INDEX(Impostazioni!$B$9:$B$48,MATCH(C1329,Impostazioni!$A$9:$A$48,0))),"Categoria?"))</f>
        <v/>
      </c>
      <c r="F1329" s="68" t="str">
        <f t="shared" si="40"/>
        <v/>
      </c>
      <c r="G1329" s="69" t="str">
        <f t="shared" si="41"/>
        <v/>
      </c>
    </row>
    <row r="1330" spans="1:7" x14ac:dyDescent="0.25">
      <c r="A1330" s="64"/>
      <c r="B1330" s="65"/>
      <c r="C1330" s="65"/>
      <c r="D1330" s="66"/>
      <c r="E1330" s="67" t="str">
        <f>IF(C1330="","",IFERROR(IF(INDEX(Impostazioni!$B$9:$B$48,MATCH(C1330,Impostazioni!$A$9:$A$48,0))="","Tipo?",INDEX(Impostazioni!$B$9:$B$48,MATCH(C1330,Impostazioni!$A$9:$A$48,0))),"Categoria?"))</f>
        <v/>
      </c>
      <c r="F1330" s="68" t="str">
        <f t="shared" si="40"/>
        <v/>
      </c>
      <c r="G1330" s="69" t="str">
        <f t="shared" si="41"/>
        <v/>
      </c>
    </row>
    <row r="1331" spans="1:7" x14ac:dyDescent="0.25">
      <c r="A1331" s="64"/>
      <c r="B1331" s="65"/>
      <c r="C1331" s="65"/>
      <c r="D1331" s="66"/>
      <c r="E1331" s="67" t="str">
        <f>IF(C1331="","",IFERROR(IF(INDEX(Impostazioni!$B$9:$B$48,MATCH(C1331,Impostazioni!$A$9:$A$48,0))="","Tipo?",INDEX(Impostazioni!$B$9:$B$48,MATCH(C1331,Impostazioni!$A$9:$A$48,0))),"Categoria?"))</f>
        <v/>
      </c>
      <c r="F1331" s="68" t="str">
        <f t="shared" si="40"/>
        <v/>
      </c>
      <c r="G1331" s="69" t="str">
        <f t="shared" si="41"/>
        <v/>
      </c>
    </row>
    <row r="1332" spans="1:7" x14ac:dyDescent="0.25">
      <c r="A1332" s="64"/>
      <c r="B1332" s="65"/>
      <c r="C1332" s="65"/>
      <c r="D1332" s="66"/>
      <c r="E1332" s="67" t="str">
        <f>IF(C1332="","",IFERROR(IF(INDEX(Impostazioni!$B$9:$B$48,MATCH(C1332,Impostazioni!$A$9:$A$48,0))="","Tipo?",INDEX(Impostazioni!$B$9:$B$48,MATCH(C1332,Impostazioni!$A$9:$A$48,0))),"Categoria?"))</f>
        <v/>
      </c>
      <c r="F1332" s="68" t="str">
        <f t="shared" si="40"/>
        <v/>
      </c>
      <c r="G1332" s="69" t="str">
        <f t="shared" si="41"/>
        <v/>
      </c>
    </row>
    <row r="1333" spans="1:7" x14ac:dyDescent="0.25">
      <c r="A1333" s="64"/>
      <c r="B1333" s="65"/>
      <c r="C1333" s="65"/>
      <c r="D1333" s="66"/>
      <c r="E1333" s="67" t="str">
        <f>IF(C1333="","",IFERROR(IF(INDEX(Impostazioni!$B$9:$B$48,MATCH(C1333,Impostazioni!$A$9:$A$48,0))="","Tipo?",INDEX(Impostazioni!$B$9:$B$48,MATCH(C1333,Impostazioni!$A$9:$A$48,0))),"Categoria?"))</f>
        <v/>
      </c>
      <c r="F1333" s="68" t="str">
        <f t="shared" si="40"/>
        <v/>
      </c>
      <c r="G1333" s="69" t="str">
        <f t="shared" si="41"/>
        <v/>
      </c>
    </row>
    <row r="1334" spans="1:7" x14ac:dyDescent="0.25">
      <c r="A1334" s="64"/>
      <c r="B1334" s="65"/>
      <c r="C1334" s="65"/>
      <c r="D1334" s="66"/>
      <c r="E1334" s="67" t="str">
        <f>IF(C1334="","",IFERROR(IF(INDEX(Impostazioni!$B$9:$B$48,MATCH(C1334,Impostazioni!$A$9:$A$48,0))="","Tipo?",INDEX(Impostazioni!$B$9:$B$48,MATCH(C1334,Impostazioni!$A$9:$A$48,0))),"Categoria?"))</f>
        <v/>
      </c>
      <c r="F1334" s="68" t="str">
        <f t="shared" si="40"/>
        <v/>
      </c>
      <c r="G1334" s="69" t="str">
        <f t="shared" si="41"/>
        <v/>
      </c>
    </row>
    <row r="1335" spans="1:7" x14ac:dyDescent="0.25">
      <c r="A1335" s="64"/>
      <c r="B1335" s="65"/>
      <c r="C1335" s="65"/>
      <c r="D1335" s="66"/>
      <c r="E1335" s="67" t="str">
        <f>IF(C1335="","",IFERROR(IF(INDEX(Impostazioni!$B$9:$B$48,MATCH(C1335,Impostazioni!$A$9:$A$48,0))="","Tipo?",INDEX(Impostazioni!$B$9:$B$48,MATCH(C1335,Impostazioni!$A$9:$A$48,0))),"Categoria?"))</f>
        <v/>
      </c>
      <c r="F1335" s="68" t="str">
        <f t="shared" si="40"/>
        <v/>
      </c>
      <c r="G1335" s="69" t="str">
        <f t="shared" si="41"/>
        <v/>
      </c>
    </row>
    <row r="1336" spans="1:7" x14ac:dyDescent="0.25">
      <c r="A1336" s="64"/>
      <c r="B1336" s="65"/>
      <c r="C1336" s="65"/>
      <c r="D1336" s="66"/>
      <c r="E1336" s="67" t="str">
        <f>IF(C1336="","",IFERROR(IF(INDEX(Impostazioni!$B$9:$B$48,MATCH(C1336,Impostazioni!$A$9:$A$48,0))="","Tipo?",INDEX(Impostazioni!$B$9:$B$48,MATCH(C1336,Impostazioni!$A$9:$A$48,0))),"Categoria?"))</f>
        <v/>
      </c>
      <c r="F1336" s="68" t="str">
        <f t="shared" si="40"/>
        <v/>
      </c>
      <c r="G1336" s="69" t="str">
        <f t="shared" si="41"/>
        <v/>
      </c>
    </row>
    <row r="1337" spans="1:7" x14ac:dyDescent="0.25">
      <c r="A1337" s="64"/>
      <c r="B1337" s="65"/>
      <c r="C1337" s="65"/>
      <c r="D1337" s="66"/>
      <c r="E1337" s="67" t="str">
        <f>IF(C1337="","",IFERROR(IF(INDEX(Impostazioni!$B$9:$B$48,MATCH(C1337,Impostazioni!$A$9:$A$48,0))="","Tipo?",INDEX(Impostazioni!$B$9:$B$48,MATCH(C1337,Impostazioni!$A$9:$A$48,0))),"Categoria?"))</f>
        <v/>
      </c>
      <c r="F1337" s="68" t="str">
        <f t="shared" si="40"/>
        <v/>
      </c>
      <c r="G1337" s="69" t="str">
        <f t="shared" si="41"/>
        <v/>
      </c>
    </row>
    <row r="1338" spans="1:7" x14ac:dyDescent="0.25">
      <c r="A1338" s="64"/>
      <c r="B1338" s="65"/>
      <c r="C1338" s="65"/>
      <c r="D1338" s="66"/>
      <c r="E1338" s="67" t="str">
        <f>IF(C1338="","",IFERROR(IF(INDEX(Impostazioni!$B$9:$B$48,MATCH(C1338,Impostazioni!$A$9:$A$48,0))="","Tipo?",INDEX(Impostazioni!$B$9:$B$48,MATCH(C1338,Impostazioni!$A$9:$A$48,0))),"Categoria?"))</f>
        <v/>
      </c>
      <c r="F1338" s="68" t="str">
        <f t="shared" si="40"/>
        <v/>
      </c>
      <c r="G1338" s="69" t="str">
        <f t="shared" si="41"/>
        <v/>
      </c>
    </row>
    <row r="1339" spans="1:7" x14ac:dyDescent="0.25">
      <c r="A1339" s="64"/>
      <c r="B1339" s="65"/>
      <c r="C1339" s="65"/>
      <c r="D1339" s="66"/>
      <c r="E1339" s="67" t="str">
        <f>IF(C1339="","",IFERROR(IF(INDEX(Impostazioni!$B$9:$B$48,MATCH(C1339,Impostazioni!$A$9:$A$48,0))="","Tipo?",INDEX(Impostazioni!$B$9:$B$48,MATCH(C1339,Impostazioni!$A$9:$A$48,0))),"Categoria?"))</f>
        <v/>
      </c>
      <c r="F1339" s="68" t="str">
        <f t="shared" si="40"/>
        <v/>
      </c>
      <c r="G1339" s="69" t="str">
        <f t="shared" si="41"/>
        <v/>
      </c>
    </row>
    <row r="1340" spans="1:7" x14ac:dyDescent="0.25">
      <c r="A1340" s="64"/>
      <c r="B1340" s="65"/>
      <c r="C1340" s="65"/>
      <c r="D1340" s="66"/>
      <c r="E1340" s="67" t="str">
        <f>IF(C1340="","",IFERROR(IF(INDEX(Impostazioni!$B$9:$B$48,MATCH(C1340,Impostazioni!$A$9:$A$48,0))="","Tipo?",INDEX(Impostazioni!$B$9:$B$48,MATCH(C1340,Impostazioni!$A$9:$A$48,0))),"Categoria?"))</f>
        <v/>
      </c>
      <c r="F1340" s="68" t="str">
        <f t="shared" si="40"/>
        <v/>
      </c>
      <c r="G1340" s="69" t="str">
        <f t="shared" si="41"/>
        <v/>
      </c>
    </row>
    <row r="1341" spans="1:7" x14ac:dyDescent="0.25">
      <c r="A1341" s="64"/>
      <c r="B1341" s="65"/>
      <c r="C1341" s="65"/>
      <c r="D1341" s="66"/>
      <c r="E1341" s="67" t="str">
        <f>IF(C1341="","",IFERROR(IF(INDEX(Impostazioni!$B$9:$B$48,MATCH(C1341,Impostazioni!$A$9:$A$48,0))="","Tipo?",INDEX(Impostazioni!$B$9:$B$48,MATCH(C1341,Impostazioni!$A$9:$A$48,0))),"Categoria?"))</f>
        <v/>
      </c>
      <c r="F1341" s="68" t="str">
        <f t="shared" si="40"/>
        <v/>
      </c>
      <c r="G1341" s="69" t="str">
        <f t="shared" si="41"/>
        <v/>
      </c>
    </row>
    <row r="1342" spans="1:7" x14ac:dyDescent="0.25">
      <c r="A1342" s="64"/>
      <c r="B1342" s="65"/>
      <c r="C1342" s="65"/>
      <c r="D1342" s="66"/>
      <c r="E1342" s="67" t="str">
        <f>IF(C1342="","",IFERROR(IF(INDEX(Impostazioni!$B$9:$B$48,MATCH(C1342,Impostazioni!$A$9:$A$48,0))="","Tipo?",INDEX(Impostazioni!$B$9:$B$48,MATCH(C1342,Impostazioni!$A$9:$A$48,0))),"Categoria?"))</f>
        <v/>
      </c>
      <c r="F1342" s="68" t="str">
        <f t="shared" si="40"/>
        <v/>
      </c>
      <c r="G1342" s="69" t="str">
        <f t="shared" si="41"/>
        <v/>
      </c>
    </row>
    <row r="1343" spans="1:7" x14ac:dyDescent="0.25">
      <c r="A1343" s="64"/>
      <c r="B1343" s="65"/>
      <c r="C1343" s="65"/>
      <c r="D1343" s="66"/>
      <c r="E1343" s="67" t="str">
        <f>IF(C1343="","",IFERROR(IF(INDEX(Impostazioni!$B$9:$B$48,MATCH(C1343,Impostazioni!$A$9:$A$48,0))="","Tipo?",INDEX(Impostazioni!$B$9:$B$48,MATCH(C1343,Impostazioni!$A$9:$A$48,0))),"Categoria?"))</f>
        <v/>
      </c>
      <c r="F1343" s="68" t="str">
        <f t="shared" si="40"/>
        <v/>
      </c>
      <c r="G1343" s="69" t="str">
        <f t="shared" si="41"/>
        <v/>
      </c>
    </row>
    <row r="1344" spans="1:7" x14ac:dyDescent="0.25">
      <c r="A1344" s="64"/>
      <c r="B1344" s="65"/>
      <c r="C1344" s="65"/>
      <c r="D1344" s="66"/>
      <c r="E1344" s="67" t="str">
        <f>IF(C1344="","",IFERROR(IF(INDEX(Impostazioni!$B$9:$B$48,MATCH(C1344,Impostazioni!$A$9:$A$48,0))="","Tipo?",INDEX(Impostazioni!$B$9:$B$48,MATCH(C1344,Impostazioni!$A$9:$A$48,0))),"Categoria?"))</f>
        <v/>
      </c>
      <c r="F1344" s="68" t="str">
        <f t="shared" si="40"/>
        <v/>
      </c>
      <c r="G1344" s="69" t="str">
        <f t="shared" si="41"/>
        <v/>
      </c>
    </row>
    <row r="1345" spans="1:7" x14ac:dyDescent="0.25">
      <c r="A1345" s="64"/>
      <c r="B1345" s="65"/>
      <c r="C1345" s="65"/>
      <c r="D1345" s="66"/>
      <c r="E1345" s="67" t="str">
        <f>IF(C1345="","",IFERROR(IF(INDEX(Impostazioni!$B$9:$B$48,MATCH(C1345,Impostazioni!$A$9:$A$48,0))="","Tipo?",INDEX(Impostazioni!$B$9:$B$48,MATCH(C1345,Impostazioni!$A$9:$A$48,0))),"Categoria?"))</f>
        <v/>
      </c>
      <c r="F1345" s="68" t="str">
        <f t="shared" si="40"/>
        <v/>
      </c>
      <c r="G1345" s="69" t="str">
        <f t="shared" si="41"/>
        <v/>
      </c>
    </row>
    <row r="1346" spans="1:7" x14ac:dyDescent="0.25">
      <c r="A1346" s="64"/>
      <c r="B1346" s="65"/>
      <c r="C1346" s="65"/>
      <c r="D1346" s="66"/>
      <c r="E1346" s="67" t="str">
        <f>IF(C1346="","",IFERROR(IF(INDEX(Impostazioni!$B$9:$B$48,MATCH(C1346,Impostazioni!$A$9:$A$48,0))="","Tipo?",INDEX(Impostazioni!$B$9:$B$48,MATCH(C1346,Impostazioni!$A$9:$A$48,0))),"Categoria?"))</f>
        <v/>
      </c>
      <c r="F1346" s="68" t="str">
        <f t="shared" si="40"/>
        <v/>
      </c>
      <c r="G1346" s="69" t="str">
        <f t="shared" si="41"/>
        <v/>
      </c>
    </row>
    <row r="1347" spans="1:7" x14ac:dyDescent="0.25">
      <c r="A1347" s="64"/>
      <c r="B1347" s="65"/>
      <c r="C1347" s="65"/>
      <c r="D1347" s="66"/>
      <c r="E1347" s="67" t="str">
        <f>IF(C1347="","",IFERROR(IF(INDEX(Impostazioni!$B$9:$B$48,MATCH(C1347,Impostazioni!$A$9:$A$48,0))="","Tipo?",INDEX(Impostazioni!$B$9:$B$48,MATCH(C1347,Impostazioni!$A$9:$A$48,0))),"Categoria?"))</f>
        <v/>
      </c>
      <c r="F1347" s="68" t="str">
        <f t="shared" si="40"/>
        <v/>
      </c>
      <c r="G1347" s="69" t="str">
        <f t="shared" si="41"/>
        <v/>
      </c>
    </row>
    <row r="1348" spans="1:7" x14ac:dyDescent="0.25">
      <c r="A1348" s="64"/>
      <c r="B1348" s="65"/>
      <c r="C1348" s="65"/>
      <c r="D1348" s="66"/>
      <c r="E1348" s="67" t="str">
        <f>IF(C1348="","",IFERROR(IF(INDEX(Impostazioni!$B$9:$B$48,MATCH(C1348,Impostazioni!$A$9:$A$48,0))="","Tipo?",INDEX(Impostazioni!$B$9:$B$48,MATCH(C1348,Impostazioni!$A$9:$A$48,0))),"Categoria?"))</f>
        <v/>
      </c>
      <c r="F1348" s="68" t="str">
        <f t="shared" si="40"/>
        <v/>
      </c>
      <c r="G1348" s="69" t="str">
        <f t="shared" si="41"/>
        <v/>
      </c>
    </row>
    <row r="1349" spans="1:7" x14ac:dyDescent="0.25">
      <c r="A1349" s="64"/>
      <c r="B1349" s="65"/>
      <c r="C1349" s="65"/>
      <c r="D1349" s="66"/>
      <c r="E1349" s="67" t="str">
        <f>IF(C1349="","",IFERROR(IF(INDEX(Impostazioni!$B$9:$B$48,MATCH(C1349,Impostazioni!$A$9:$A$48,0))="","Tipo?",INDEX(Impostazioni!$B$9:$B$48,MATCH(C1349,Impostazioni!$A$9:$A$48,0))),"Categoria?"))</f>
        <v/>
      </c>
      <c r="F1349" s="68" t="str">
        <f t="shared" ref="F1349:F1412" si="42">IF(A1349="","",IFERROR(MONTH(A1349),"Data?"))</f>
        <v/>
      </c>
      <c r="G1349" s="69" t="str">
        <f t="shared" ref="G1349:G1412" si="43">IF(A1349="","",IFERROR(YEAR(A1349),"Data?"))</f>
        <v/>
      </c>
    </row>
    <row r="1350" spans="1:7" x14ac:dyDescent="0.25">
      <c r="A1350" s="64"/>
      <c r="B1350" s="65"/>
      <c r="C1350" s="65"/>
      <c r="D1350" s="66"/>
      <c r="E1350" s="67" t="str">
        <f>IF(C1350="","",IFERROR(IF(INDEX(Impostazioni!$B$9:$B$48,MATCH(C1350,Impostazioni!$A$9:$A$48,0))="","Tipo?",INDEX(Impostazioni!$B$9:$B$48,MATCH(C1350,Impostazioni!$A$9:$A$48,0))),"Categoria?"))</f>
        <v/>
      </c>
      <c r="F1350" s="68" t="str">
        <f t="shared" si="42"/>
        <v/>
      </c>
      <c r="G1350" s="69" t="str">
        <f t="shared" si="43"/>
        <v/>
      </c>
    </row>
    <row r="1351" spans="1:7" x14ac:dyDescent="0.25">
      <c r="A1351" s="64"/>
      <c r="B1351" s="65"/>
      <c r="C1351" s="65"/>
      <c r="D1351" s="66"/>
      <c r="E1351" s="67" t="str">
        <f>IF(C1351="","",IFERROR(IF(INDEX(Impostazioni!$B$9:$B$48,MATCH(C1351,Impostazioni!$A$9:$A$48,0))="","Tipo?",INDEX(Impostazioni!$B$9:$B$48,MATCH(C1351,Impostazioni!$A$9:$A$48,0))),"Categoria?"))</f>
        <v/>
      </c>
      <c r="F1351" s="68" t="str">
        <f t="shared" si="42"/>
        <v/>
      </c>
      <c r="G1351" s="69" t="str">
        <f t="shared" si="43"/>
        <v/>
      </c>
    </row>
    <row r="1352" spans="1:7" x14ac:dyDescent="0.25">
      <c r="A1352" s="64"/>
      <c r="B1352" s="65"/>
      <c r="C1352" s="65"/>
      <c r="D1352" s="66"/>
      <c r="E1352" s="67" t="str">
        <f>IF(C1352="","",IFERROR(IF(INDEX(Impostazioni!$B$9:$B$48,MATCH(C1352,Impostazioni!$A$9:$A$48,0))="","Tipo?",INDEX(Impostazioni!$B$9:$B$48,MATCH(C1352,Impostazioni!$A$9:$A$48,0))),"Categoria?"))</f>
        <v/>
      </c>
      <c r="F1352" s="68" t="str">
        <f t="shared" si="42"/>
        <v/>
      </c>
      <c r="G1352" s="69" t="str">
        <f t="shared" si="43"/>
        <v/>
      </c>
    </row>
    <row r="1353" spans="1:7" x14ac:dyDescent="0.25">
      <c r="A1353" s="64"/>
      <c r="B1353" s="65"/>
      <c r="C1353" s="65"/>
      <c r="D1353" s="66"/>
      <c r="E1353" s="67" t="str">
        <f>IF(C1353="","",IFERROR(IF(INDEX(Impostazioni!$B$9:$B$48,MATCH(C1353,Impostazioni!$A$9:$A$48,0))="","Tipo?",INDEX(Impostazioni!$B$9:$B$48,MATCH(C1353,Impostazioni!$A$9:$A$48,0))),"Categoria?"))</f>
        <v/>
      </c>
      <c r="F1353" s="68" t="str">
        <f t="shared" si="42"/>
        <v/>
      </c>
      <c r="G1353" s="69" t="str">
        <f t="shared" si="43"/>
        <v/>
      </c>
    </row>
    <row r="1354" spans="1:7" x14ac:dyDescent="0.25">
      <c r="A1354" s="64"/>
      <c r="B1354" s="65"/>
      <c r="C1354" s="65"/>
      <c r="D1354" s="66"/>
      <c r="E1354" s="67" t="str">
        <f>IF(C1354="","",IFERROR(IF(INDEX(Impostazioni!$B$9:$B$48,MATCH(C1354,Impostazioni!$A$9:$A$48,0))="","Tipo?",INDEX(Impostazioni!$B$9:$B$48,MATCH(C1354,Impostazioni!$A$9:$A$48,0))),"Categoria?"))</f>
        <v/>
      </c>
      <c r="F1354" s="68" t="str">
        <f t="shared" si="42"/>
        <v/>
      </c>
      <c r="G1354" s="69" t="str">
        <f t="shared" si="43"/>
        <v/>
      </c>
    </row>
    <row r="1355" spans="1:7" x14ac:dyDescent="0.25">
      <c r="A1355" s="64"/>
      <c r="B1355" s="65"/>
      <c r="C1355" s="65"/>
      <c r="D1355" s="66"/>
      <c r="E1355" s="67" t="str">
        <f>IF(C1355="","",IFERROR(IF(INDEX(Impostazioni!$B$9:$B$48,MATCH(C1355,Impostazioni!$A$9:$A$48,0))="","Tipo?",INDEX(Impostazioni!$B$9:$B$48,MATCH(C1355,Impostazioni!$A$9:$A$48,0))),"Categoria?"))</f>
        <v/>
      </c>
      <c r="F1355" s="68" t="str">
        <f t="shared" si="42"/>
        <v/>
      </c>
      <c r="G1355" s="69" t="str">
        <f t="shared" si="43"/>
        <v/>
      </c>
    </row>
    <row r="1356" spans="1:7" x14ac:dyDescent="0.25">
      <c r="A1356" s="64"/>
      <c r="B1356" s="65"/>
      <c r="C1356" s="65"/>
      <c r="D1356" s="66"/>
      <c r="E1356" s="67" t="str">
        <f>IF(C1356="","",IFERROR(IF(INDEX(Impostazioni!$B$9:$B$48,MATCH(C1356,Impostazioni!$A$9:$A$48,0))="","Tipo?",INDEX(Impostazioni!$B$9:$B$48,MATCH(C1356,Impostazioni!$A$9:$A$48,0))),"Categoria?"))</f>
        <v/>
      </c>
      <c r="F1356" s="68" t="str">
        <f t="shared" si="42"/>
        <v/>
      </c>
      <c r="G1356" s="69" t="str">
        <f t="shared" si="43"/>
        <v/>
      </c>
    </row>
    <row r="1357" spans="1:7" x14ac:dyDescent="0.25">
      <c r="A1357" s="64"/>
      <c r="B1357" s="65"/>
      <c r="C1357" s="65"/>
      <c r="D1357" s="66"/>
      <c r="E1357" s="67" t="str">
        <f>IF(C1357="","",IFERROR(IF(INDEX(Impostazioni!$B$9:$B$48,MATCH(C1357,Impostazioni!$A$9:$A$48,0))="","Tipo?",INDEX(Impostazioni!$B$9:$B$48,MATCH(C1357,Impostazioni!$A$9:$A$48,0))),"Categoria?"))</f>
        <v/>
      </c>
      <c r="F1357" s="68" t="str">
        <f t="shared" si="42"/>
        <v/>
      </c>
      <c r="G1357" s="69" t="str">
        <f t="shared" si="43"/>
        <v/>
      </c>
    </row>
    <row r="1358" spans="1:7" x14ac:dyDescent="0.25">
      <c r="A1358" s="64"/>
      <c r="B1358" s="65"/>
      <c r="C1358" s="65"/>
      <c r="D1358" s="66"/>
      <c r="E1358" s="67" t="str">
        <f>IF(C1358="","",IFERROR(IF(INDEX(Impostazioni!$B$9:$B$48,MATCH(C1358,Impostazioni!$A$9:$A$48,0))="","Tipo?",INDEX(Impostazioni!$B$9:$B$48,MATCH(C1358,Impostazioni!$A$9:$A$48,0))),"Categoria?"))</f>
        <v/>
      </c>
      <c r="F1358" s="68" t="str">
        <f t="shared" si="42"/>
        <v/>
      </c>
      <c r="G1358" s="69" t="str">
        <f t="shared" si="43"/>
        <v/>
      </c>
    </row>
    <row r="1359" spans="1:7" x14ac:dyDescent="0.25">
      <c r="A1359" s="64"/>
      <c r="B1359" s="65"/>
      <c r="C1359" s="65"/>
      <c r="D1359" s="66"/>
      <c r="E1359" s="67" t="str">
        <f>IF(C1359="","",IFERROR(IF(INDEX(Impostazioni!$B$9:$B$48,MATCH(C1359,Impostazioni!$A$9:$A$48,0))="","Tipo?",INDEX(Impostazioni!$B$9:$B$48,MATCH(C1359,Impostazioni!$A$9:$A$48,0))),"Categoria?"))</f>
        <v/>
      </c>
      <c r="F1359" s="68" t="str">
        <f t="shared" si="42"/>
        <v/>
      </c>
      <c r="G1359" s="69" t="str">
        <f t="shared" si="43"/>
        <v/>
      </c>
    </row>
    <row r="1360" spans="1:7" x14ac:dyDescent="0.25">
      <c r="A1360" s="64"/>
      <c r="B1360" s="65"/>
      <c r="C1360" s="65"/>
      <c r="D1360" s="66"/>
      <c r="E1360" s="67" t="str">
        <f>IF(C1360="","",IFERROR(IF(INDEX(Impostazioni!$B$9:$B$48,MATCH(C1360,Impostazioni!$A$9:$A$48,0))="","Tipo?",INDEX(Impostazioni!$B$9:$B$48,MATCH(C1360,Impostazioni!$A$9:$A$48,0))),"Categoria?"))</f>
        <v/>
      </c>
      <c r="F1360" s="68" t="str">
        <f t="shared" si="42"/>
        <v/>
      </c>
      <c r="G1360" s="69" t="str">
        <f t="shared" si="43"/>
        <v/>
      </c>
    </row>
    <row r="1361" spans="1:7" x14ac:dyDescent="0.25">
      <c r="A1361" s="64"/>
      <c r="B1361" s="65"/>
      <c r="C1361" s="65"/>
      <c r="D1361" s="66"/>
      <c r="E1361" s="67" t="str">
        <f>IF(C1361="","",IFERROR(IF(INDEX(Impostazioni!$B$9:$B$48,MATCH(C1361,Impostazioni!$A$9:$A$48,0))="","Tipo?",INDEX(Impostazioni!$B$9:$B$48,MATCH(C1361,Impostazioni!$A$9:$A$48,0))),"Categoria?"))</f>
        <v/>
      </c>
      <c r="F1361" s="68" t="str">
        <f t="shared" si="42"/>
        <v/>
      </c>
      <c r="G1361" s="69" t="str">
        <f t="shared" si="43"/>
        <v/>
      </c>
    </row>
    <row r="1362" spans="1:7" x14ac:dyDescent="0.25">
      <c r="A1362" s="64"/>
      <c r="B1362" s="65"/>
      <c r="C1362" s="65"/>
      <c r="D1362" s="66"/>
      <c r="E1362" s="67" t="str">
        <f>IF(C1362="","",IFERROR(IF(INDEX(Impostazioni!$B$9:$B$48,MATCH(C1362,Impostazioni!$A$9:$A$48,0))="","Tipo?",INDEX(Impostazioni!$B$9:$B$48,MATCH(C1362,Impostazioni!$A$9:$A$48,0))),"Categoria?"))</f>
        <v/>
      </c>
      <c r="F1362" s="68" t="str">
        <f t="shared" si="42"/>
        <v/>
      </c>
      <c r="G1362" s="69" t="str">
        <f t="shared" si="43"/>
        <v/>
      </c>
    </row>
    <row r="1363" spans="1:7" x14ac:dyDescent="0.25">
      <c r="A1363" s="64"/>
      <c r="B1363" s="65"/>
      <c r="C1363" s="65"/>
      <c r="D1363" s="66"/>
      <c r="E1363" s="67" t="str">
        <f>IF(C1363="","",IFERROR(IF(INDEX(Impostazioni!$B$9:$B$48,MATCH(C1363,Impostazioni!$A$9:$A$48,0))="","Tipo?",INDEX(Impostazioni!$B$9:$B$48,MATCH(C1363,Impostazioni!$A$9:$A$48,0))),"Categoria?"))</f>
        <v/>
      </c>
      <c r="F1363" s="68" t="str">
        <f t="shared" si="42"/>
        <v/>
      </c>
      <c r="G1363" s="69" t="str">
        <f t="shared" si="43"/>
        <v/>
      </c>
    </row>
    <row r="1364" spans="1:7" x14ac:dyDescent="0.25">
      <c r="A1364" s="64"/>
      <c r="B1364" s="65"/>
      <c r="C1364" s="65"/>
      <c r="D1364" s="66"/>
      <c r="E1364" s="67" t="str">
        <f>IF(C1364="","",IFERROR(IF(INDEX(Impostazioni!$B$9:$B$48,MATCH(C1364,Impostazioni!$A$9:$A$48,0))="","Tipo?",INDEX(Impostazioni!$B$9:$B$48,MATCH(C1364,Impostazioni!$A$9:$A$48,0))),"Categoria?"))</f>
        <v/>
      </c>
      <c r="F1364" s="68" t="str">
        <f t="shared" si="42"/>
        <v/>
      </c>
      <c r="G1364" s="69" t="str">
        <f t="shared" si="43"/>
        <v/>
      </c>
    </row>
    <row r="1365" spans="1:7" x14ac:dyDescent="0.25">
      <c r="A1365" s="64"/>
      <c r="B1365" s="65"/>
      <c r="C1365" s="65"/>
      <c r="D1365" s="66"/>
      <c r="E1365" s="67" t="str">
        <f>IF(C1365="","",IFERROR(IF(INDEX(Impostazioni!$B$9:$B$48,MATCH(C1365,Impostazioni!$A$9:$A$48,0))="","Tipo?",INDEX(Impostazioni!$B$9:$B$48,MATCH(C1365,Impostazioni!$A$9:$A$48,0))),"Categoria?"))</f>
        <v/>
      </c>
      <c r="F1365" s="68" t="str">
        <f t="shared" si="42"/>
        <v/>
      </c>
      <c r="G1365" s="69" t="str">
        <f t="shared" si="43"/>
        <v/>
      </c>
    </row>
    <row r="1366" spans="1:7" x14ac:dyDescent="0.25">
      <c r="A1366" s="64"/>
      <c r="B1366" s="65"/>
      <c r="C1366" s="65"/>
      <c r="D1366" s="66"/>
      <c r="E1366" s="67" t="str">
        <f>IF(C1366="","",IFERROR(IF(INDEX(Impostazioni!$B$9:$B$48,MATCH(C1366,Impostazioni!$A$9:$A$48,0))="","Tipo?",INDEX(Impostazioni!$B$9:$B$48,MATCH(C1366,Impostazioni!$A$9:$A$48,0))),"Categoria?"))</f>
        <v/>
      </c>
      <c r="F1366" s="68" t="str">
        <f t="shared" si="42"/>
        <v/>
      </c>
      <c r="G1366" s="69" t="str">
        <f t="shared" si="43"/>
        <v/>
      </c>
    </row>
    <row r="1367" spans="1:7" x14ac:dyDescent="0.25">
      <c r="A1367" s="64"/>
      <c r="B1367" s="65"/>
      <c r="C1367" s="65"/>
      <c r="D1367" s="66"/>
      <c r="E1367" s="67" t="str">
        <f>IF(C1367="","",IFERROR(IF(INDEX(Impostazioni!$B$9:$B$48,MATCH(C1367,Impostazioni!$A$9:$A$48,0))="","Tipo?",INDEX(Impostazioni!$B$9:$B$48,MATCH(C1367,Impostazioni!$A$9:$A$48,0))),"Categoria?"))</f>
        <v/>
      </c>
      <c r="F1367" s="68" t="str">
        <f t="shared" si="42"/>
        <v/>
      </c>
      <c r="G1367" s="69" t="str">
        <f t="shared" si="43"/>
        <v/>
      </c>
    </row>
    <row r="1368" spans="1:7" x14ac:dyDescent="0.25">
      <c r="A1368" s="64"/>
      <c r="B1368" s="65"/>
      <c r="C1368" s="65"/>
      <c r="D1368" s="66"/>
      <c r="E1368" s="67" t="str">
        <f>IF(C1368="","",IFERROR(IF(INDEX(Impostazioni!$B$9:$B$48,MATCH(C1368,Impostazioni!$A$9:$A$48,0))="","Tipo?",INDEX(Impostazioni!$B$9:$B$48,MATCH(C1368,Impostazioni!$A$9:$A$48,0))),"Categoria?"))</f>
        <v/>
      </c>
      <c r="F1368" s="68" t="str">
        <f t="shared" si="42"/>
        <v/>
      </c>
      <c r="G1368" s="69" t="str">
        <f t="shared" si="43"/>
        <v/>
      </c>
    </row>
    <row r="1369" spans="1:7" x14ac:dyDescent="0.25">
      <c r="A1369" s="64"/>
      <c r="B1369" s="65"/>
      <c r="C1369" s="65"/>
      <c r="D1369" s="66"/>
      <c r="E1369" s="67" t="str">
        <f>IF(C1369="","",IFERROR(IF(INDEX(Impostazioni!$B$9:$B$48,MATCH(C1369,Impostazioni!$A$9:$A$48,0))="","Tipo?",INDEX(Impostazioni!$B$9:$B$48,MATCH(C1369,Impostazioni!$A$9:$A$48,0))),"Categoria?"))</f>
        <v/>
      </c>
      <c r="F1369" s="68" t="str">
        <f t="shared" si="42"/>
        <v/>
      </c>
      <c r="G1369" s="69" t="str">
        <f t="shared" si="43"/>
        <v/>
      </c>
    </row>
    <row r="1370" spans="1:7" x14ac:dyDescent="0.25">
      <c r="A1370" s="64"/>
      <c r="B1370" s="65"/>
      <c r="C1370" s="65"/>
      <c r="D1370" s="66"/>
      <c r="E1370" s="67" t="str">
        <f>IF(C1370="","",IFERROR(IF(INDEX(Impostazioni!$B$9:$B$48,MATCH(C1370,Impostazioni!$A$9:$A$48,0))="","Tipo?",INDEX(Impostazioni!$B$9:$B$48,MATCH(C1370,Impostazioni!$A$9:$A$48,0))),"Categoria?"))</f>
        <v/>
      </c>
      <c r="F1370" s="68" t="str">
        <f t="shared" si="42"/>
        <v/>
      </c>
      <c r="G1370" s="69" t="str">
        <f t="shared" si="43"/>
        <v/>
      </c>
    </row>
    <row r="1371" spans="1:7" x14ac:dyDescent="0.25">
      <c r="A1371" s="64"/>
      <c r="B1371" s="65"/>
      <c r="C1371" s="65"/>
      <c r="D1371" s="66"/>
      <c r="E1371" s="67" t="str">
        <f>IF(C1371="","",IFERROR(IF(INDEX(Impostazioni!$B$9:$B$48,MATCH(C1371,Impostazioni!$A$9:$A$48,0))="","Tipo?",INDEX(Impostazioni!$B$9:$B$48,MATCH(C1371,Impostazioni!$A$9:$A$48,0))),"Categoria?"))</f>
        <v/>
      </c>
      <c r="F1371" s="68" t="str">
        <f t="shared" si="42"/>
        <v/>
      </c>
      <c r="G1371" s="69" t="str">
        <f t="shared" si="43"/>
        <v/>
      </c>
    </row>
    <row r="1372" spans="1:7" x14ac:dyDescent="0.25">
      <c r="A1372" s="64"/>
      <c r="B1372" s="65"/>
      <c r="C1372" s="65"/>
      <c r="D1372" s="66"/>
      <c r="E1372" s="67" t="str">
        <f>IF(C1372="","",IFERROR(IF(INDEX(Impostazioni!$B$9:$B$48,MATCH(C1372,Impostazioni!$A$9:$A$48,0))="","Tipo?",INDEX(Impostazioni!$B$9:$B$48,MATCH(C1372,Impostazioni!$A$9:$A$48,0))),"Categoria?"))</f>
        <v/>
      </c>
      <c r="F1372" s="68" t="str">
        <f t="shared" si="42"/>
        <v/>
      </c>
      <c r="G1372" s="69" t="str">
        <f t="shared" si="43"/>
        <v/>
      </c>
    </row>
    <row r="1373" spans="1:7" x14ac:dyDescent="0.25">
      <c r="A1373" s="64"/>
      <c r="B1373" s="65"/>
      <c r="C1373" s="65"/>
      <c r="D1373" s="66"/>
      <c r="E1373" s="67" t="str">
        <f>IF(C1373="","",IFERROR(IF(INDEX(Impostazioni!$B$9:$B$48,MATCH(C1373,Impostazioni!$A$9:$A$48,0))="","Tipo?",INDEX(Impostazioni!$B$9:$B$48,MATCH(C1373,Impostazioni!$A$9:$A$48,0))),"Categoria?"))</f>
        <v/>
      </c>
      <c r="F1373" s="68" t="str">
        <f t="shared" si="42"/>
        <v/>
      </c>
      <c r="G1373" s="69" t="str">
        <f t="shared" si="43"/>
        <v/>
      </c>
    </row>
    <row r="1374" spans="1:7" x14ac:dyDescent="0.25">
      <c r="A1374" s="64"/>
      <c r="B1374" s="65"/>
      <c r="C1374" s="65"/>
      <c r="D1374" s="66"/>
      <c r="E1374" s="67" t="str">
        <f>IF(C1374="","",IFERROR(IF(INDEX(Impostazioni!$B$9:$B$48,MATCH(C1374,Impostazioni!$A$9:$A$48,0))="","Tipo?",INDEX(Impostazioni!$B$9:$B$48,MATCH(C1374,Impostazioni!$A$9:$A$48,0))),"Categoria?"))</f>
        <v/>
      </c>
      <c r="F1374" s="68" t="str">
        <f t="shared" si="42"/>
        <v/>
      </c>
      <c r="G1374" s="69" t="str">
        <f t="shared" si="43"/>
        <v/>
      </c>
    </row>
    <row r="1375" spans="1:7" x14ac:dyDescent="0.25">
      <c r="A1375" s="64"/>
      <c r="B1375" s="65"/>
      <c r="C1375" s="65"/>
      <c r="D1375" s="66"/>
      <c r="E1375" s="67" t="str">
        <f>IF(C1375="","",IFERROR(IF(INDEX(Impostazioni!$B$9:$B$48,MATCH(C1375,Impostazioni!$A$9:$A$48,0))="","Tipo?",INDEX(Impostazioni!$B$9:$B$48,MATCH(C1375,Impostazioni!$A$9:$A$48,0))),"Categoria?"))</f>
        <v/>
      </c>
      <c r="F1375" s="68" t="str">
        <f t="shared" si="42"/>
        <v/>
      </c>
      <c r="G1375" s="69" t="str">
        <f t="shared" si="43"/>
        <v/>
      </c>
    </row>
    <row r="1376" spans="1:7" x14ac:dyDescent="0.25">
      <c r="A1376" s="64"/>
      <c r="B1376" s="65"/>
      <c r="C1376" s="65"/>
      <c r="D1376" s="66"/>
      <c r="E1376" s="67" t="str">
        <f>IF(C1376="","",IFERROR(IF(INDEX(Impostazioni!$B$9:$B$48,MATCH(C1376,Impostazioni!$A$9:$A$48,0))="","Tipo?",INDEX(Impostazioni!$B$9:$B$48,MATCH(C1376,Impostazioni!$A$9:$A$48,0))),"Categoria?"))</f>
        <v/>
      </c>
      <c r="F1376" s="68" t="str">
        <f t="shared" si="42"/>
        <v/>
      </c>
      <c r="G1376" s="69" t="str">
        <f t="shared" si="43"/>
        <v/>
      </c>
    </row>
    <row r="1377" spans="1:7" x14ac:dyDescent="0.25">
      <c r="A1377" s="64"/>
      <c r="B1377" s="65"/>
      <c r="C1377" s="65"/>
      <c r="D1377" s="66"/>
      <c r="E1377" s="67" t="str">
        <f>IF(C1377="","",IFERROR(IF(INDEX(Impostazioni!$B$9:$B$48,MATCH(C1377,Impostazioni!$A$9:$A$48,0))="","Tipo?",INDEX(Impostazioni!$B$9:$B$48,MATCH(C1377,Impostazioni!$A$9:$A$48,0))),"Categoria?"))</f>
        <v/>
      </c>
      <c r="F1377" s="68" t="str">
        <f t="shared" si="42"/>
        <v/>
      </c>
      <c r="G1377" s="69" t="str">
        <f t="shared" si="43"/>
        <v/>
      </c>
    </row>
    <row r="1378" spans="1:7" x14ac:dyDescent="0.25">
      <c r="A1378" s="64"/>
      <c r="B1378" s="65"/>
      <c r="C1378" s="65"/>
      <c r="D1378" s="66"/>
      <c r="E1378" s="67" t="str">
        <f>IF(C1378="","",IFERROR(IF(INDEX(Impostazioni!$B$9:$B$48,MATCH(C1378,Impostazioni!$A$9:$A$48,0))="","Tipo?",INDEX(Impostazioni!$B$9:$B$48,MATCH(C1378,Impostazioni!$A$9:$A$48,0))),"Categoria?"))</f>
        <v/>
      </c>
      <c r="F1378" s="68" t="str">
        <f t="shared" si="42"/>
        <v/>
      </c>
      <c r="G1378" s="69" t="str">
        <f t="shared" si="43"/>
        <v/>
      </c>
    </row>
    <row r="1379" spans="1:7" x14ac:dyDescent="0.25">
      <c r="A1379" s="64"/>
      <c r="B1379" s="65"/>
      <c r="C1379" s="65"/>
      <c r="D1379" s="66"/>
      <c r="E1379" s="67" t="str">
        <f>IF(C1379="","",IFERROR(IF(INDEX(Impostazioni!$B$9:$B$48,MATCH(C1379,Impostazioni!$A$9:$A$48,0))="","Tipo?",INDEX(Impostazioni!$B$9:$B$48,MATCH(C1379,Impostazioni!$A$9:$A$48,0))),"Categoria?"))</f>
        <v/>
      </c>
      <c r="F1379" s="68" t="str">
        <f t="shared" si="42"/>
        <v/>
      </c>
      <c r="G1379" s="69" t="str">
        <f t="shared" si="43"/>
        <v/>
      </c>
    </row>
    <row r="1380" spans="1:7" x14ac:dyDescent="0.25">
      <c r="A1380" s="64"/>
      <c r="B1380" s="65"/>
      <c r="C1380" s="65"/>
      <c r="D1380" s="66"/>
      <c r="E1380" s="67" t="str">
        <f>IF(C1380="","",IFERROR(IF(INDEX(Impostazioni!$B$9:$B$48,MATCH(C1380,Impostazioni!$A$9:$A$48,0))="","Tipo?",INDEX(Impostazioni!$B$9:$B$48,MATCH(C1380,Impostazioni!$A$9:$A$48,0))),"Categoria?"))</f>
        <v/>
      </c>
      <c r="F1380" s="68" t="str">
        <f t="shared" si="42"/>
        <v/>
      </c>
      <c r="G1380" s="69" t="str">
        <f t="shared" si="43"/>
        <v/>
      </c>
    </row>
    <row r="1381" spans="1:7" x14ac:dyDescent="0.25">
      <c r="A1381" s="64"/>
      <c r="B1381" s="65"/>
      <c r="C1381" s="65"/>
      <c r="D1381" s="66"/>
      <c r="E1381" s="67" t="str">
        <f>IF(C1381="","",IFERROR(IF(INDEX(Impostazioni!$B$9:$B$48,MATCH(C1381,Impostazioni!$A$9:$A$48,0))="","Tipo?",INDEX(Impostazioni!$B$9:$B$48,MATCH(C1381,Impostazioni!$A$9:$A$48,0))),"Categoria?"))</f>
        <v/>
      </c>
      <c r="F1381" s="68" t="str">
        <f t="shared" si="42"/>
        <v/>
      </c>
      <c r="G1381" s="69" t="str">
        <f t="shared" si="43"/>
        <v/>
      </c>
    </row>
    <row r="1382" spans="1:7" x14ac:dyDescent="0.25">
      <c r="A1382" s="64"/>
      <c r="B1382" s="65"/>
      <c r="C1382" s="65"/>
      <c r="D1382" s="66"/>
      <c r="E1382" s="67" t="str">
        <f>IF(C1382="","",IFERROR(IF(INDEX(Impostazioni!$B$9:$B$48,MATCH(C1382,Impostazioni!$A$9:$A$48,0))="","Tipo?",INDEX(Impostazioni!$B$9:$B$48,MATCH(C1382,Impostazioni!$A$9:$A$48,0))),"Categoria?"))</f>
        <v/>
      </c>
      <c r="F1382" s="68" t="str">
        <f t="shared" si="42"/>
        <v/>
      </c>
      <c r="G1382" s="69" t="str">
        <f t="shared" si="43"/>
        <v/>
      </c>
    </row>
    <row r="1383" spans="1:7" x14ac:dyDescent="0.25">
      <c r="A1383" s="64"/>
      <c r="B1383" s="65"/>
      <c r="C1383" s="65"/>
      <c r="D1383" s="66"/>
      <c r="E1383" s="67" t="str">
        <f>IF(C1383="","",IFERROR(IF(INDEX(Impostazioni!$B$9:$B$48,MATCH(C1383,Impostazioni!$A$9:$A$48,0))="","Tipo?",INDEX(Impostazioni!$B$9:$B$48,MATCH(C1383,Impostazioni!$A$9:$A$48,0))),"Categoria?"))</f>
        <v/>
      </c>
      <c r="F1383" s="68" t="str">
        <f t="shared" si="42"/>
        <v/>
      </c>
      <c r="G1383" s="69" t="str">
        <f t="shared" si="43"/>
        <v/>
      </c>
    </row>
    <row r="1384" spans="1:7" x14ac:dyDescent="0.25">
      <c r="A1384" s="64"/>
      <c r="B1384" s="65"/>
      <c r="C1384" s="65"/>
      <c r="D1384" s="66"/>
      <c r="E1384" s="67" t="str">
        <f>IF(C1384="","",IFERROR(IF(INDEX(Impostazioni!$B$9:$B$48,MATCH(C1384,Impostazioni!$A$9:$A$48,0))="","Tipo?",INDEX(Impostazioni!$B$9:$B$48,MATCH(C1384,Impostazioni!$A$9:$A$48,0))),"Categoria?"))</f>
        <v/>
      </c>
      <c r="F1384" s="68" t="str">
        <f t="shared" si="42"/>
        <v/>
      </c>
      <c r="G1384" s="69" t="str">
        <f t="shared" si="43"/>
        <v/>
      </c>
    </row>
    <row r="1385" spans="1:7" x14ac:dyDescent="0.25">
      <c r="A1385" s="64"/>
      <c r="B1385" s="65"/>
      <c r="C1385" s="65"/>
      <c r="D1385" s="66"/>
      <c r="E1385" s="67" t="str">
        <f>IF(C1385="","",IFERROR(IF(INDEX(Impostazioni!$B$9:$B$48,MATCH(C1385,Impostazioni!$A$9:$A$48,0))="","Tipo?",INDEX(Impostazioni!$B$9:$B$48,MATCH(C1385,Impostazioni!$A$9:$A$48,0))),"Categoria?"))</f>
        <v/>
      </c>
      <c r="F1385" s="68" t="str">
        <f t="shared" si="42"/>
        <v/>
      </c>
      <c r="G1385" s="69" t="str">
        <f t="shared" si="43"/>
        <v/>
      </c>
    </row>
    <row r="1386" spans="1:7" x14ac:dyDescent="0.25">
      <c r="A1386" s="64"/>
      <c r="B1386" s="65"/>
      <c r="C1386" s="65"/>
      <c r="D1386" s="66"/>
      <c r="E1386" s="67" t="str">
        <f>IF(C1386="","",IFERROR(IF(INDEX(Impostazioni!$B$9:$B$48,MATCH(C1386,Impostazioni!$A$9:$A$48,0))="","Tipo?",INDEX(Impostazioni!$B$9:$B$48,MATCH(C1386,Impostazioni!$A$9:$A$48,0))),"Categoria?"))</f>
        <v/>
      </c>
      <c r="F1386" s="68" t="str">
        <f t="shared" si="42"/>
        <v/>
      </c>
      <c r="G1386" s="69" t="str">
        <f t="shared" si="43"/>
        <v/>
      </c>
    </row>
    <row r="1387" spans="1:7" x14ac:dyDescent="0.25">
      <c r="A1387" s="64"/>
      <c r="B1387" s="65"/>
      <c r="C1387" s="65"/>
      <c r="D1387" s="66"/>
      <c r="E1387" s="67" t="str">
        <f>IF(C1387="","",IFERROR(IF(INDEX(Impostazioni!$B$9:$B$48,MATCH(C1387,Impostazioni!$A$9:$A$48,0))="","Tipo?",INDEX(Impostazioni!$B$9:$B$48,MATCH(C1387,Impostazioni!$A$9:$A$48,0))),"Categoria?"))</f>
        <v/>
      </c>
      <c r="F1387" s="68" t="str">
        <f t="shared" si="42"/>
        <v/>
      </c>
      <c r="G1387" s="69" t="str">
        <f t="shared" si="43"/>
        <v/>
      </c>
    </row>
    <row r="1388" spans="1:7" x14ac:dyDescent="0.25">
      <c r="A1388" s="64"/>
      <c r="B1388" s="65"/>
      <c r="C1388" s="65"/>
      <c r="D1388" s="66"/>
      <c r="E1388" s="67" t="str">
        <f>IF(C1388="","",IFERROR(IF(INDEX(Impostazioni!$B$9:$B$48,MATCH(C1388,Impostazioni!$A$9:$A$48,0))="","Tipo?",INDEX(Impostazioni!$B$9:$B$48,MATCH(C1388,Impostazioni!$A$9:$A$48,0))),"Categoria?"))</f>
        <v/>
      </c>
      <c r="F1388" s="68" t="str">
        <f t="shared" si="42"/>
        <v/>
      </c>
      <c r="G1388" s="69" t="str">
        <f t="shared" si="43"/>
        <v/>
      </c>
    </row>
    <row r="1389" spans="1:7" x14ac:dyDescent="0.25">
      <c r="A1389" s="64"/>
      <c r="B1389" s="65"/>
      <c r="C1389" s="65"/>
      <c r="D1389" s="66"/>
      <c r="E1389" s="67" t="str">
        <f>IF(C1389="","",IFERROR(IF(INDEX(Impostazioni!$B$9:$B$48,MATCH(C1389,Impostazioni!$A$9:$A$48,0))="","Tipo?",INDEX(Impostazioni!$B$9:$B$48,MATCH(C1389,Impostazioni!$A$9:$A$48,0))),"Categoria?"))</f>
        <v/>
      </c>
      <c r="F1389" s="68" t="str">
        <f t="shared" si="42"/>
        <v/>
      </c>
      <c r="G1389" s="69" t="str">
        <f t="shared" si="43"/>
        <v/>
      </c>
    </row>
    <row r="1390" spans="1:7" x14ac:dyDescent="0.25">
      <c r="A1390" s="64"/>
      <c r="B1390" s="65"/>
      <c r="C1390" s="65"/>
      <c r="D1390" s="66"/>
      <c r="E1390" s="67" t="str">
        <f>IF(C1390="","",IFERROR(IF(INDEX(Impostazioni!$B$9:$B$48,MATCH(C1390,Impostazioni!$A$9:$A$48,0))="","Tipo?",INDEX(Impostazioni!$B$9:$B$48,MATCH(C1390,Impostazioni!$A$9:$A$48,0))),"Categoria?"))</f>
        <v/>
      </c>
      <c r="F1390" s="68" t="str">
        <f t="shared" si="42"/>
        <v/>
      </c>
      <c r="G1390" s="69" t="str">
        <f t="shared" si="43"/>
        <v/>
      </c>
    </row>
    <row r="1391" spans="1:7" x14ac:dyDescent="0.25">
      <c r="A1391" s="64"/>
      <c r="B1391" s="65"/>
      <c r="C1391" s="65"/>
      <c r="D1391" s="66"/>
      <c r="E1391" s="67" t="str">
        <f>IF(C1391="","",IFERROR(IF(INDEX(Impostazioni!$B$9:$B$48,MATCH(C1391,Impostazioni!$A$9:$A$48,0))="","Tipo?",INDEX(Impostazioni!$B$9:$B$48,MATCH(C1391,Impostazioni!$A$9:$A$48,0))),"Categoria?"))</f>
        <v/>
      </c>
      <c r="F1391" s="68" t="str">
        <f t="shared" si="42"/>
        <v/>
      </c>
      <c r="G1391" s="69" t="str">
        <f t="shared" si="43"/>
        <v/>
      </c>
    </row>
    <row r="1392" spans="1:7" x14ac:dyDescent="0.25">
      <c r="A1392" s="64"/>
      <c r="B1392" s="65"/>
      <c r="C1392" s="65"/>
      <c r="D1392" s="66"/>
      <c r="E1392" s="67" t="str">
        <f>IF(C1392="","",IFERROR(IF(INDEX(Impostazioni!$B$9:$B$48,MATCH(C1392,Impostazioni!$A$9:$A$48,0))="","Tipo?",INDEX(Impostazioni!$B$9:$B$48,MATCH(C1392,Impostazioni!$A$9:$A$48,0))),"Categoria?"))</f>
        <v/>
      </c>
      <c r="F1392" s="68" t="str">
        <f t="shared" si="42"/>
        <v/>
      </c>
      <c r="G1392" s="69" t="str">
        <f t="shared" si="43"/>
        <v/>
      </c>
    </row>
    <row r="1393" spans="1:7" x14ac:dyDescent="0.25">
      <c r="A1393" s="64"/>
      <c r="B1393" s="65"/>
      <c r="C1393" s="65"/>
      <c r="D1393" s="66"/>
      <c r="E1393" s="67" t="str">
        <f>IF(C1393="","",IFERROR(IF(INDEX(Impostazioni!$B$9:$B$48,MATCH(C1393,Impostazioni!$A$9:$A$48,0))="","Tipo?",INDEX(Impostazioni!$B$9:$B$48,MATCH(C1393,Impostazioni!$A$9:$A$48,0))),"Categoria?"))</f>
        <v/>
      </c>
      <c r="F1393" s="68" t="str">
        <f t="shared" si="42"/>
        <v/>
      </c>
      <c r="G1393" s="69" t="str">
        <f t="shared" si="43"/>
        <v/>
      </c>
    </row>
    <row r="1394" spans="1:7" x14ac:dyDescent="0.25">
      <c r="A1394" s="64"/>
      <c r="B1394" s="65"/>
      <c r="C1394" s="65"/>
      <c r="D1394" s="66"/>
      <c r="E1394" s="67" t="str">
        <f>IF(C1394="","",IFERROR(IF(INDEX(Impostazioni!$B$9:$B$48,MATCH(C1394,Impostazioni!$A$9:$A$48,0))="","Tipo?",INDEX(Impostazioni!$B$9:$B$48,MATCH(C1394,Impostazioni!$A$9:$A$48,0))),"Categoria?"))</f>
        <v/>
      </c>
      <c r="F1394" s="68" t="str">
        <f t="shared" si="42"/>
        <v/>
      </c>
      <c r="G1394" s="69" t="str">
        <f t="shared" si="43"/>
        <v/>
      </c>
    </row>
    <row r="1395" spans="1:7" x14ac:dyDescent="0.25">
      <c r="A1395" s="64"/>
      <c r="B1395" s="65"/>
      <c r="C1395" s="65"/>
      <c r="D1395" s="66"/>
      <c r="E1395" s="67" t="str">
        <f>IF(C1395="","",IFERROR(IF(INDEX(Impostazioni!$B$9:$B$48,MATCH(C1395,Impostazioni!$A$9:$A$48,0))="","Tipo?",INDEX(Impostazioni!$B$9:$B$48,MATCH(C1395,Impostazioni!$A$9:$A$48,0))),"Categoria?"))</f>
        <v/>
      </c>
      <c r="F1395" s="68" t="str">
        <f t="shared" si="42"/>
        <v/>
      </c>
      <c r="G1395" s="69" t="str">
        <f t="shared" si="43"/>
        <v/>
      </c>
    </row>
    <row r="1396" spans="1:7" x14ac:dyDescent="0.25">
      <c r="A1396" s="64"/>
      <c r="B1396" s="65"/>
      <c r="C1396" s="65"/>
      <c r="D1396" s="66"/>
      <c r="E1396" s="67" t="str">
        <f>IF(C1396="","",IFERROR(IF(INDEX(Impostazioni!$B$9:$B$48,MATCH(C1396,Impostazioni!$A$9:$A$48,0))="","Tipo?",INDEX(Impostazioni!$B$9:$B$48,MATCH(C1396,Impostazioni!$A$9:$A$48,0))),"Categoria?"))</f>
        <v/>
      </c>
      <c r="F1396" s="68" t="str">
        <f t="shared" si="42"/>
        <v/>
      </c>
      <c r="G1396" s="69" t="str">
        <f t="shared" si="43"/>
        <v/>
      </c>
    </row>
    <row r="1397" spans="1:7" x14ac:dyDescent="0.25">
      <c r="A1397" s="64"/>
      <c r="B1397" s="65"/>
      <c r="C1397" s="65"/>
      <c r="D1397" s="66"/>
      <c r="E1397" s="67" t="str">
        <f>IF(C1397="","",IFERROR(IF(INDEX(Impostazioni!$B$9:$B$48,MATCH(C1397,Impostazioni!$A$9:$A$48,0))="","Tipo?",INDEX(Impostazioni!$B$9:$B$48,MATCH(C1397,Impostazioni!$A$9:$A$48,0))),"Categoria?"))</f>
        <v/>
      </c>
      <c r="F1397" s="68" t="str">
        <f t="shared" si="42"/>
        <v/>
      </c>
      <c r="G1397" s="69" t="str">
        <f t="shared" si="43"/>
        <v/>
      </c>
    </row>
    <row r="1398" spans="1:7" x14ac:dyDescent="0.25">
      <c r="A1398" s="64"/>
      <c r="B1398" s="65"/>
      <c r="C1398" s="65"/>
      <c r="D1398" s="66"/>
      <c r="E1398" s="67" t="str">
        <f>IF(C1398="","",IFERROR(IF(INDEX(Impostazioni!$B$9:$B$48,MATCH(C1398,Impostazioni!$A$9:$A$48,0))="","Tipo?",INDEX(Impostazioni!$B$9:$B$48,MATCH(C1398,Impostazioni!$A$9:$A$48,0))),"Categoria?"))</f>
        <v/>
      </c>
      <c r="F1398" s="68" t="str">
        <f t="shared" si="42"/>
        <v/>
      </c>
      <c r="G1398" s="69" t="str">
        <f t="shared" si="43"/>
        <v/>
      </c>
    </row>
    <row r="1399" spans="1:7" x14ac:dyDescent="0.25">
      <c r="A1399" s="64"/>
      <c r="B1399" s="65"/>
      <c r="C1399" s="65"/>
      <c r="D1399" s="66"/>
      <c r="E1399" s="67" t="str">
        <f>IF(C1399="","",IFERROR(IF(INDEX(Impostazioni!$B$9:$B$48,MATCH(C1399,Impostazioni!$A$9:$A$48,0))="","Tipo?",INDEX(Impostazioni!$B$9:$B$48,MATCH(C1399,Impostazioni!$A$9:$A$48,0))),"Categoria?"))</f>
        <v/>
      </c>
      <c r="F1399" s="68" t="str">
        <f t="shared" si="42"/>
        <v/>
      </c>
      <c r="G1399" s="69" t="str">
        <f t="shared" si="43"/>
        <v/>
      </c>
    </row>
    <row r="1400" spans="1:7" x14ac:dyDescent="0.25">
      <c r="A1400" s="64"/>
      <c r="B1400" s="65"/>
      <c r="C1400" s="65"/>
      <c r="D1400" s="66"/>
      <c r="E1400" s="67" t="str">
        <f>IF(C1400="","",IFERROR(IF(INDEX(Impostazioni!$B$9:$B$48,MATCH(C1400,Impostazioni!$A$9:$A$48,0))="","Tipo?",INDEX(Impostazioni!$B$9:$B$48,MATCH(C1400,Impostazioni!$A$9:$A$48,0))),"Categoria?"))</f>
        <v/>
      </c>
      <c r="F1400" s="68" t="str">
        <f t="shared" si="42"/>
        <v/>
      </c>
      <c r="G1400" s="69" t="str">
        <f t="shared" si="43"/>
        <v/>
      </c>
    </row>
    <row r="1401" spans="1:7" x14ac:dyDescent="0.25">
      <c r="A1401" s="64"/>
      <c r="B1401" s="65"/>
      <c r="C1401" s="65"/>
      <c r="D1401" s="66"/>
      <c r="E1401" s="67" t="str">
        <f>IF(C1401="","",IFERROR(IF(INDEX(Impostazioni!$B$9:$B$48,MATCH(C1401,Impostazioni!$A$9:$A$48,0))="","Tipo?",INDEX(Impostazioni!$B$9:$B$48,MATCH(C1401,Impostazioni!$A$9:$A$48,0))),"Categoria?"))</f>
        <v/>
      </c>
      <c r="F1401" s="68" t="str">
        <f t="shared" si="42"/>
        <v/>
      </c>
      <c r="G1401" s="69" t="str">
        <f t="shared" si="43"/>
        <v/>
      </c>
    </row>
    <row r="1402" spans="1:7" x14ac:dyDescent="0.25">
      <c r="A1402" s="64"/>
      <c r="B1402" s="65"/>
      <c r="C1402" s="65"/>
      <c r="D1402" s="66"/>
      <c r="E1402" s="67" t="str">
        <f>IF(C1402="","",IFERROR(IF(INDEX(Impostazioni!$B$9:$B$48,MATCH(C1402,Impostazioni!$A$9:$A$48,0))="","Tipo?",INDEX(Impostazioni!$B$9:$B$48,MATCH(C1402,Impostazioni!$A$9:$A$48,0))),"Categoria?"))</f>
        <v/>
      </c>
      <c r="F1402" s="68" t="str">
        <f t="shared" si="42"/>
        <v/>
      </c>
      <c r="G1402" s="69" t="str">
        <f t="shared" si="43"/>
        <v/>
      </c>
    </row>
    <row r="1403" spans="1:7" x14ac:dyDescent="0.25">
      <c r="A1403" s="64"/>
      <c r="B1403" s="65"/>
      <c r="C1403" s="65"/>
      <c r="D1403" s="66"/>
      <c r="E1403" s="67" t="str">
        <f>IF(C1403="","",IFERROR(IF(INDEX(Impostazioni!$B$9:$B$48,MATCH(C1403,Impostazioni!$A$9:$A$48,0))="","Tipo?",INDEX(Impostazioni!$B$9:$B$48,MATCH(C1403,Impostazioni!$A$9:$A$48,0))),"Categoria?"))</f>
        <v/>
      </c>
      <c r="F1403" s="68" t="str">
        <f t="shared" si="42"/>
        <v/>
      </c>
      <c r="G1403" s="69" t="str">
        <f t="shared" si="43"/>
        <v/>
      </c>
    </row>
    <row r="1404" spans="1:7" x14ac:dyDescent="0.25">
      <c r="A1404" s="64"/>
      <c r="B1404" s="65"/>
      <c r="C1404" s="65"/>
      <c r="D1404" s="66"/>
      <c r="E1404" s="67" t="str">
        <f>IF(C1404="","",IFERROR(IF(INDEX(Impostazioni!$B$9:$B$48,MATCH(C1404,Impostazioni!$A$9:$A$48,0))="","Tipo?",INDEX(Impostazioni!$B$9:$B$48,MATCH(C1404,Impostazioni!$A$9:$A$48,0))),"Categoria?"))</f>
        <v/>
      </c>
      <c r="F1404" s="68" t="str">
        <f t="shared" si="42"/>
        <v/>
      </c>
      <c r="G1404" s="69" t="str">
        <f t="shared" si="43"/>
        <v/>
      </c>
    </row>
    <row r="1405" spans="1:7" x14ac:dyDescent="0.25">
      <c r="A1405" s="64"/>
      <c r="B1405" s="65"/>
      <c r="C1405" s="65"/>
      <c r="D1405" s="66"/>
      <c r="E1405" s="67" t="str">
        <f>IF(C1405="","",IFERROR(IF(INDEX(Impostazioni!$B$9:$B$48,MATCH(C1405,Impostazioni!$A$9:$A$48,0))="","Tipo?",INDEX(Impostazioni!$B$9:$B$48,MATCH(C1405,Impostazioni!$A$9:$A$48,0))),"Categoria?"))</f>
        <v/>
      </c>
      <c r="F1405" s="68" t="str">
        <f t="shared" si="42"/>
        <v/>
      </c>
      <c r="G1405" s="69" t="str">
        <f t="shared" si="43"/>
        <v/>
      </c>
    </row>
    <row r="1406" spans="1:7" x14ac:dyDescent="0.25">
      <c r="A1406" s="64"/>
      <c r="B1406" s="65"/>
      <c r="C1406" s="65"/>
      <c r="D1406" s="66"/>
      <c r="E1406" s="67" t="str">
        <f>IF(C1406="","",IFERROR(IF(INDEX(Impostazioni!$B$9:$B$48,MATCH(C1406,Impostazioni!$A$9:$A$48,0))="","Tipo?",INDEX(Impostazioni!$B$9:$B$48,MATCH(C1406,Impostazioni!$A$9:$A$48,0))),"Categoria?"))</f>
        <v/>
      </c>
      <c r="F1406" s="68" t="str">
        <f t="shared" si="42"/>
        <v/>
      </c>
      <c r="G1406" s="69" t="str">
        <f t="shared" si="43"/>
        <v/>
      </c>
    </row>
    <row r="1407" spans="1:7" x14ac:dyDescent="0.25">
      <c r="A1407" s="64"/>
      <c r="B1407" s="65"/>
      <c r="C1407" s="65"/>
      <c r="D1407" s="66"/>
      <c r="E1407" s="67" t="str">
        <f>IF(C1407="","",IFERROR(IF(INDEX(Impostazioni!$B$9:$B$48,MATCH(C1407,Impostazioni!$A$9:$A$48,0))="","Tipo?",INDEX(Impostazioni!$B$9:$B$48,MATCH(C1407,Impostazioni!$A$9:$A$48,0))),"Categoria?"))</f>
        <v/>
      </c>
      <c r="F1407" s="68" t="str">
        <f t="shared" si="42"/>
        <v/>
      </c>
      <c r="G1407" s="69" t="str">
        <f t="shared" si="43"/>
        <v/>
      </c>
    </row>
    <row r="1408" spans="1:7" x14ac:dyDescent="0.25">
      <c r="A1408" s="64"/>
      <c r="B1408" s="65"/>
      <c r="C1408" s="65"/>
      <c r="D1408" s="66"/>
      <c r="E1408" s="67" t="str">
        <f>IF(C1408="","",IFERROR(IF(INDEX(Impostazioni!$B$9:$B$48,MATCH(C1408,Impostazioni!$A$9:$A$48,0))="","Tipo?",INDEX(Impostazioni!$B$9:$B$48,MATCH(C1408,Impostazioni!$A$9:$A$48,0))),"Categoria?"))</f>
        <v/>
      </c>
      <c r="F1408" s="68" t="str">
        <f t="shared" si="42"/>
        <v/>
      </c>
      <c r="G1408" s="69" t="str">
        <f t="shared" si="43"/>
        <v/>
      </c>
    </row>
    <row r="1409" spans="1:7" x14ac:dyDescent="0.25">
      <c r="A1409" s="64"/>
      <c r="B1409" s="65"/>
      <c r="C1409" s="65"/>
      <c r="D1409" s="66"/>
      <c r="E1409" s="67" t="str">
        <f>IF(C1409="","",IFERROR(IF(INDEX(Impostazioni!$B$9:$B$48,MATCH(C1409,Impostazioni!$A$9:$A$48,0))="","Tipo?",INDEX(Impostazioni!$B$9:$B$48,MATCH(C1409,Impostazioni!$A$9:$A$48,0))),"Categoria?"))</f>
        <v/>
      </c>
      <c r="F1409" s="68" t="str">
        <f t="shared" si="42"/>
        <v/>
      </c>
      <c r="G1409" s="69" t="str">
        <f t="shared" si="43"/>
        <v/>
      </c>
    </row>
    <row r="1410" spans="1:7" x14ac:dyDescent="0.25">
      <c r="A1410" s="64"/>
      <c r="B1410" s="65"/>
      <c r="C1410" s="65"/>
      <c r="D1410" s="66"/>
      <c r="E1410" s="67" t="str">
        <f>IF(C1410="","",IFERROR(IF(INDEX(Impostazioni!$B$9:$B$48,MATCH(C1410,Impostazioni!$A$9:$A$48,0))="","Tipo?",INDEX(Impostazioni!$B$9:$B$48,MATCH(C1410,Impostazioni!$A$9:$A$48,0))),"Categoria?"))</f>
        <v/>
      </c>
      <c r="F1410" s="68" t="str">
        <f t="shared" si="42"/>
        <v/>
      </c>
      <c r="G1410" s="69" t="str">
        <f t="shared" si="43"/>
        <v/>
      </c>
    </row>
    <row r="1411" spans="1:7" x14ac:dyDescent="0.25">
      <c r="A1411" s="64"/>
      <c r="B1411" s="65"/>
      <c r="C1411" s="65"/>
      <c r="D1411" s="66"/>
      <c r="E1411" s="67" t="str">
        <f>IF(C1411="","",IFERROR(IF(INDEX(Impostazioni!$B$9:$B$48,MATCH(C1411,Impostazioni!$A$9:$A$48,0))="","Tipo?",INDEX(Impostazioni!$B$9:$B$48,MATCH(C1411,Impostazioni!$A$9:$A$48,0))),"Categoria?"))</f>
        <v/>
      </c>
      <c r="F1411" s="68" t="str">
        <f t="shared" si="42"/>
        <v/>
      </c>
      <c r="G1411" s="69" t="str">
        <f t="shared" si="43"/>
        <v/>
      </c>
    </row>
    <row r="1412" spans="1:7" x14ac:dyDescent="0.25">
      <c r="A1412" s="64"/>
      <c r="B1412" s="65"/>
      <c r="C1412" s="65"/>
      <c r="D1412" s="66"/>
      <c r="E1412" s="67" t="str">
        <f>IF(C1412="","",IFERROR(IF(INDEX(Impostazioni!$B$9:$B$48,MATCH(C1412,Impostazioni!$A$9:$A$48,0))="","Tipo?",INDEX(Impostazioni!$B$9:$B$48,MATCH(C1412,Impostazioni!$A$9:$A$48,0))),"Categoria?"))</f>
        <v/>
      </c>
      <c r="F1412" s="68" t="str">
        <f t="shared" si="42"/>
        <v/>
      </c>
      <c r="G1412" s="69" t="str">
        <f t="shared" si="43"/>
        <v/>
      </c>
    </row>
    <row r="1413" spans="1:7" x14ac:dyDescent="0.25">
      <c r="A1413" s="64"/>
      <c r="B1413" s="65"/>
      <c r="C1413" s="65"/>
      <c r="D1413" s="66"/>
      <c r="E1413" s="67" t="str">
        <f>IF(C1413="","",IFERROR(IF(INDEX(Impostazioni!$B$9:$B$48,MATCH(C1413,Impostazioni!$A$9:$A$48,0))="","Tipo?",INDEX(Impostazioni!$B$9:$B$48,MATCH(C1413,Impostazioni!$A$9:$A$48,0))),"Categoria?"))</f>
        <v/>
      </c>
      <c r="F1413" s="68" t="str">
        <f t="shared" ref="F1413:F1476" si="44">IF(A1413="","",IFERROR(MONTH(A1413),"Data?"))</f>
        <v/>
      </c>
      <c r="G1413" s="69" t="str">
        <f t="shared" ref="G1413:G1476" si="45">IF(A1413="","",IFERROR(YEAR(A1413),"Data?"))</f>
        <v/>
      </c>
    </row>
    <row r="1414" spans="1:7" x14ac:dyDescent="0.25">
      <c r="A1414" s="64"/>
      <c r="B1414" s="65"/>
      <c r="C1414" s="65"/>
      <c r="D1414" s="66"/>
      <c r="E1414" s="67" t="str">
        <f>IF(C1414="","",IFERROR(IF(INDEX(Impostazioni!$B$9:$B$48,MATCH(C1414,Impostazioni!$A$9:$A$48,0))="","Tipo?",INDEX(Impostazioni!$B$9:$B$48,MATCH(C1414,Impostazioni!$A$9:$A$48,0))),"Categoria?"))</f>
        <v/>
      </c>
      <c r="F1414" s="68" t="str">
        <f t="shared" si="44"/>
        <v/>
      </c>
      <c r="G1414" s="69" t="str">
        <f t="shared" si="45"/>
        <v/>
      </c>
    </row>
    <row r="1415" spans="1:7" x14ac:dyDescent="0.25">
      <c r="A1415" s="64"/>
      <c r="B1415" s="65"/>
      <c r="C1415" s="65"/>
      <c r="D1415" s="66"/>
      <c r="E1415" s="67" t="str">
        <f>IF(C1415="","",IFERROR(IF(INDEX(Impostazioni!$B$9:$B$48,MATCH(C1415,Impostazioni!$A$9:$A$48,0))="","Tipo?",INDEX(Impostazioni!$B$9:$B$48,MATCH(C1415,Impostazioni!$A$9:$A$48,0))),"Categoria?"))</f>
        <v/>
      </c>
      <c r="F1415" s="68" t="str">
        <f t="shared" si="44"/>
        <v/>
      </c>
      <c r="G1415" s="69" t="str">
        <f t="shared" si="45"/>
        <v/>
      </c>
    </row>
    <row r="1416" spans="1:7" x14ac:dyDescent="0.25">
      <c r="A1416" s="64"/>
      <c r="B1416" s="65"/>
      <c r="C1416" s="65"/>
      <c r="D1416" s="66"/>
      <c r="E1416" s="67" t="str">
        <f>IF(C1416="","",IFERROR(IF(INDEX(Impostazioni!$B$9:$B$48,MATCH(C1416,Impostazioni!$A$9:$A$48,0))="","Tipo?",INDEX(Impostazioni!$B$9:$B$48,MATCH(C1416,Impostazioni!$A$9:$A$48,0))),"Categoria?"))</f>
        <v/>
      </c>
      <c r="F1416" s="68" t="str">
        <f t="shared" si="44"/>
        <v/>
      </c>
      <c r="G1416" s="69" t="str">
        <f t="shared" si="45"/>
        <v/>
      </c>
    </row>
    <row r="1417" spans="1:7" x14ac:dyDescent="0.25">
      <c r="A1417" s="64"/>
      <c r="B1417" s="65"/>
      <c r="C1417" s="65"/>
      <c r="D1417" s="66"/>
      <c r="E1417" s="67" t="str">
        <f>IF(C1417="","",IFERROR(IF(INDEX(Impostazioni!$B$9:$B$48,MATCH(C1417,Impostazioni!$A$9:$A$48,0))="","Tipo?",INDEX(Impostazioni!$B$9:$B$48,MATCH(C1417,Impostazioni!$A$9:$A$48,0))),"Categoria?"))</f>
        <v/>
      </c>
      <c r="F1417" s="68" t="str">
        <f t="shared" si="44"/>
        <v/>
      </c>
      <c r="G1417" s="69" t="str">
        <f t="shared" si="45"/>
        <v/>
      </c>
    </row>
    <row r="1418" spans="1:7" x14ac:dyDescent="0.25">
      <c r="A1418" s="64"/>
      <c r="B1418" s="65"/>
      <c r="C1418" s="65"/>
      <c r="D1418" s="66"/>
      <c r="E1418" s="67" t="str">
        <f>IF(C1418="","",IFERROR(IF(INDEX(Impostazioni!$B$9:$B$48,MATCH(C1418,Impostazioni!$A$9:$A$48,0))="","Tipo?",INDEX(Impostazioni!$B$9:$B$48,MATCH(C1418,Impostazioni!$A$9:$A$48,0))),"Categoria?"))</f>
        <v/>
      </c>
      <c r="F1418" s="68" t="str">
        <f t="shared" si="44"/>
        <v/>
      </c>
      <c r="G1418" s="69" t="str">
        <f t="shared" si="45"/>
        <v/>
      </c>
    </row>
    <row r="1419" spans="1:7" x14ac:dyDescent="0.25">
      <c r="A1419" s="64"/>
      <c r="B1419" s="65"/>
      <c r="C1419" s="65"/>
      <c r="D1419" s="66"/>
      <c r="E1419" s="67" t="str">
        <f>IF(C1419="","",IFERROR(IF(INDEX(Impostazioni!$B$9:$B$48,MATCH(C1419,Impostazioni!$A$9:$A$48,0))="","Tipo?",INDEX(Impostazioni!$B$9:$B$48,MATCH(C1419,Impostazioni!$A$9:$A$48,0))),"Categoria?"))</f>
        <v/>
      </c>
      <c r="F1419" s="68" t="str">
        <f t="shared" si="44"/>
        <v/>
      </c>
      <c r="G1419" s="69" t="str">
        <f t="shared" si="45"/>
        <v/>
      </c>
    </row>
    <row r="1420" spans="1:7" x14ac:dyDescent="0.25">
      <c r="A1420" s="64"/>
      <c r="B1420" s="65"/>
      <c r="C1420" s="65"/>
      <c r="D1420" s="66"/>
      <c r="E1420" s="67" t="str">
        <f>IF(C1420="","",IFERROR(IF(INDEX(Impostazioni!$B$9:$B$48,MATCH(C1420,Impostazioni!$A$9:$A$48,0))="","Tipo?",INDEX(Impostazioni!$B$9:$B$48,MATCH(C1420,Impostazioni!$A$9:$A$48,0))),"Categoria?"))</f>
        <v/>
      </c>
      <c r="F1420" s="68" t="str">
        <f t="shared" si="44"/>
        <v/>
      </c>
      <c r="G1420" s="69" t="str">
        <f t="shared" si="45"/>
        <v/>
      </c>
    </row>
    <row r="1421" spans="1:7" x14ac:dyDescent="0.25">
      <c r="A1421" s="64"/>
      <c r="B1421" s="65"/>
      <c r="C1421" s="65"/>
      <c r="D1421" s="66"/>
      <c r="E1421" s="67" t="str">
        <f>IF(C1421="","",IFERROR(IF(INDEX(Impostazioni!$B$9:$B$48,MATCH(C1421,Impostazioni!$A$9:$A$48,0))="","Tipo?",INDEX(Impostazioni!$B$9:$B$48,MATCH(C1421,Impostazioni!$A$9:$A$48,0))),"Categoria?"))</f>
        <v/>
      </c>
      <c r="F1421" s="68" t="str">
        <f t="shared" si="44"/>
        <v/>
      </c>
      <c r="G1421" s="69" t="str">
        <f t="shared" si="45"/>
        <v/>
      </c>
    </row>
    <row r="1422" spans="1:7" x14ac:dyDescent="0.25">
      <c r="A1422" s="64"/>
      <c r="B1422" s="65"/>
      <c r="C1422" s="65"/>
      <c r="D1422" s="66"/>
      <c r="E1422" s="67" t="str">
        <f>IF(C1422="","",IFERROR(IF(INDEX(Impostazioni!$B$9:$B$48,MATCH(C1422,Impostazioni!$A$9:$A$48,0))="","Tipo?",INDEX(Impostazioni!$B$9:$B$48,MATCH(C1422,Impostazioni!$A$9:$A$48,0))),"Categoria?"))</f>
        <v/>
      </c>
      <c r="F1422" s="68" t="str">
        <f t="shared" si="44"/>
        <v/>
      </c>
      <c r="G1422" s="69" t="str">
        <f t="shared" si="45"/>
        <v/>
      </c>
    </row>
    <row r="1423" spans="1:7" x14ac:dyDescent="0.25">
      <c r="A1423" s="64"/>
      <c r="B1423" s="65"/>
      <c r="C1423" s="65"/>
      <c r="D1423" s="66"/>
      <c r="E1423" s="67" t="str">
        <f>IF(C1423="","",IFERROR(IF(INDEX(Impostazioni!$B$9:$B$48,MATCH(C1423,Impostazioni!$A$9:$A$48,0))="","Tipo?",INDEX(Impostazioni!$B$9:$B$48,MATCH(C1423,Impostazioni!$A$9:$A$48,0))),"Categoria?"))</f>
        <v/>
      </c>
      <c r="F1423" s="68" t="str">
        <f t="shared" si="44"/>
        <v/>
      </c>
      <c r="G1423" s="69" t="str">
        <f t="shared" si="45"/>
        <v/>
      </c>
    </row>
    <row r="1424" spans="1:7" x14ac:dyDescent="0.25">
      <c r="A1424" s="64"/>
      <c r="B1424" s="65"/>
      <c r="C1424" s="65"/>
      <c r="D1424" s="66"/>
      <c r="E1424" s="67" t="str">
        <f>IF(C1424="","",IFERROR(IF(INDEX(Impostazioni!$B$9:$B$48,MATCH(C1424,Impostazioni!$A$9:$A$48,0))="","Tipo?",INDEX(Impostazioni!$B$9:$B$48,MATCH(C1424,Impostazioni!$A$9:$A$48,0))),"Categoria?"))</f>
        <v/>
      </c>
      <c r="F1424" s="68" t="str">
        <f t="shared" si="44"/>
        <v/>
      </c>
      <c r="G1424" s="69" t="str">
        <f t="shared" si="45"/>
        <v/>
      </c>
    </row>
    <row r="1425" spans="1:7" x14ac:dyDescent="0.25">
      <c r="A1425" s="64"/>
      <c r="B1425" s="65"/>
      <c r="C1425" s="65"/>
      <c r="D1425" s="66"/>
      <c r="E1425" s="67" t="str">
        <f>IF(C1425="","",IFERROR(IF(INDEX(Impostazioni!$B$9:$B$48,MATCH(C1425,Impostazioni!$A$9:$A$48,0))="","Tipo?",INDEX(Impostazioni!$B$9:$B$48,MATCH(C1425,Impostazioni!$A$9:$A$48,0))),"Categoria?"))</f>
        <v/>
      </c>
      <c r="F1425" s="68" t="str">
        <f t="shared" si="44"/>
        <v/>
      </c>
      <c r="G1425" s="69" t="str">
        <f t="shared" si="45"/>
        <v/>
      </c>
    </row>
    <row r="1426" spans="1:7" x14ac:dyDescent="0.25">
      <c r="A1426" s="64"/>
      <c r="B1426" s="65"/>
      <c r="C1426" s="65"/>
      <c r="D1426" s="66"/>
      <c r="E1426" s="67" t="str">
        <f>IF(C1426="","",IFERROR(IF(INDEX(Impostazioni!$B$9:$B$48,MATCH(C1426,Impostazioni!$A$9:$A$48,0))="","Tipo?",INDEX(Impostazioni!$B$9:$B$48,MATCH(C1426,Impostazioni!$A$9:$A$48,0))),"Categoria?"))</f>
        <v/>
      </c>
      <c r="F1426" s="68" t="str">
        <f t="shared" si="44"/>
        <v/>
      </c>
      <c r="G1426" s="69" t="str">
        <f t="shared" si="45"/>
        <v/>
      </c>
    </row>
    <row r="1427" spans="1:7" x14ac:dyDescent="0.25">
      <c r="A1427" s="64"/>
      <c r="B1427" s="65"/>
      <c r="C1427" s="65"/>
      <c r="D1427" s="66"/>
      <c r="E1427" s="67" t="str">
        <f>IF(C1427="","",IFERROR(IF(INDEX(Impostazioni!$B$9:$B$48,MATCH(C1427,Impostazioni!$A$9:$A$48,0))="","Tipo?",INDEX(Impostazioni!$B$9:$B$48,MATCH(C1427,Impostazioni!$A$9:$A$48,0))),"Categoria?"))</f>
        <v/>
      </c>
      <c r="F1427" s="68" t="str">
        <f t="shared" si="44"/>
        <v/>
      </c>
      <c r="G1427" s="69" t="str">
        <f t="shared" si="45"/>
        <v/>
      </c>
    </row>
    <row r="1428" spans="1:7" x14ac:dyDescent="0.25">
      <c r="A1428" s="64"/>
      <c r="B1428" s="65"/>
      <c r="C1428" s="65"/>
      <c r="D1428" s="66"/>
      <c r="E1428" s="67" t="str">
        <f>IF(C1428="","",IFERROR(IF(INDEX(Impostazioni!$B$9:$B$48,MATCH(C1428,Impostazioni!$A$9:$A$48,0))="","Tipo?",INDEX(Impostazioni!$B$9:$B$48,MATCH(C1428,Impostazioni!$A$9:$A$48,0))),"Categoria?"))</f>
        <v/>
      </c>
      <c r="F1428" s="68" t="str">
        <f t="shared" si="44"/>
        <v/>
      </c>
      <c r="G1428" s="69" t="str">
        <f t="shared" si="45"/>
        <v/>
      </c>
    </row>
    <row r="1429" spans="1:7" x14ac:dyDescent="0.25">
      <c r="A1429" s="64"/>
      <c r="B1429" s="65"/>
      <c r="C1429" s="65"/>
      <c r="D1429" s="66"/>
      <c r="E1429" s="67" t="str">
        <f>IF(C1429="","",IFERROR(IF(INDEX(Impostazioni!$B$9:$B$48,MATCH(C1429,Impostazioni!$A$9:$A$48,0))="","Tipo?",INDEX(Impostazioni!$B$9:$B$48,MATCH(C1429,Impostazioni!$A$9:$A$48,0))),"Categoria?"))</f>
        <v/>
      </c>
      <c r="F1429" s="68" t="str">
        <f t="shared" si="44"/>
        <v/>
      </c>
      <c r="G1429" s="69" t="str">
        <f t="shared" si="45"/>
        <v/>
      </c>
    </row>
    <row r="1430" spans="1:7" x14ac:dyDescent="0.25">
      <c r="A1430" s="64"/>
      <c r="B1430" s="65"/>
      <c r="C1430" s="65"/>
      <c r="D1430" s="66"/>
      <c r="E1430" s="67" t="str">
        <f>IF(C1430="","",IFERROR(IF(INDEX(Impostazioni!$B$9:$B$48,MATCH(C1430,Impostazioni!$A$9:$A$48,0))="","Tipo?",INDEX(Impostazioni!$B$9:$B$48,MATCH(C1430,Impostazioni!$A$9:$A$48,0))),"Categoria?"))</f>
        <v/>
      </c>
      <c r="F1430" s="68" t="str">
        <f t="shared" si="44"/>
        <v/>
      </c>
      <c r="G1430" s="69" t="str">
        <f t="shared" si="45"/>
        <v/>
      </c>
    </row>
    <row r="1431" spans="1:7" x14ac:dyDescent="0.25">
      <c r="A1431" s="64"/>
      <c r="B1431" s="65"/>
      <c r="C1431" s="65"/>
      <c r="D1431" s="66"/>
      <c r="E1431" s="67" t="str">
        <f>IF(C1431="","",IFERROR(IF(INDEX(Impostazioni!$B$9:$B$48,MATCH(C1431,Impostazioni!$A$9:$A$48,0))="","Tipo?",INDEX(Impostazioni!$B$9:$B$48,MATCH(C1431,Impostazioni!$A$9:$A$48,0))),"Categoria?"))</f>
        <v/>
      </c>
      <c r="F1431" s="68" t="str">
        <f t="shared" si="44"/>
        <v/>
      </c>
      <c r="G1431" s="69" t="str">
        <f t="shared" si="45"/>
        <v/>
      </c>
    </row>
    <row r="1432" spans="1:7" x14ac:dyDescent="0.25">
      <c r="A1432" s="64"/>
      <c r="B1432" s="65"/>
      <c r="C1432" s="65"/>
      <c r="D1432" s="66"/>
      <c r="E1432" s="67" t="str">
        <f>IF(C1432="","",IFERROR(IF(INDEX(Impostazioni!$B$9:$B$48,MATCH(C1432,Impostazioni!$A$9:$A$48,0))="","Tipo?",INDEX(Impostazioni!$B$9:$B$48,MATCH(C1432,Impostazioni!$A$9:$A$48,0))),"Categoria?"))</f>
        <v/>
      </c>
      <c r="F1432" s="68" t="str">
        <f t="shared" si="44"/>
        <v/>
      </c>
      <c r="G1432" s="69" t="str">
        <f t="shared" si="45"/>
        <v/>
      </c>
    </row>
    <row r="1433" spans="1:7" x14ac:dyDescent="0.25">
      <c r="A1433" s="64"/>
      <c r="B1433" s="65"/>
      <c r="C1433" s="65"/>
      <c r="D1433" s="66"/>
      <c r="E1433" s="67" t="str">
        <f>IF(C1433="","",IFERROR(IF(INDEX(Impostazioni!$B$9:$B$48,MATCH(C1433,Impostazioni!$A$9:$A$48,0))="","Tipo?",INDEX(Impostazioni!$B$9:$B$48,MATCH(C1433,Impostazioni!$A$9:$A$48,0))),"Categoria?"))</f>
        <v/>
      </c>
      <c r="F1433" s="68" t="str">
        <f t="shared" si="44"/>
        <v/>
      </c>
      <c r="G1433" s="69" t="str">
        <f t="shared" si="45"/>
        <v/>
      </c>
    </row>
    <row r="1434" spans="1:7" x14ac:dyDescent="0.25">
      <c r="A1434" s="64"/>
      <c r="B1434" s="65"/>
      <c r="C1434" s="65"/>
      <c r="D1434" s="66"/>
      <c r="E1434" s="67" t="str">
        <f>IF(C1434="","",IFERROR(IF(INDEX(Impostazioni!$B$9:$B$48,MATCH(C1434,Impostazioni!$A$9:$A$48,0))="","Tipo?",INDEX(Impostazioni!$B$9:$B$48,MATCH(C1434,Impostazioni!$A$9:$A$48,0))),"Categoria?"))</f>
        <v/>
      </c>
      <c r="F1434" s="68" t="str">
        <f t="shared" si="44"/>
        <v/>
      </c>
      <c r="G1434" s="69" t="str">
        <f t="shared" si="45"/>
        <v/>
      </c>
    </row>
    <row r="1435" spans="1:7" x14ac:dyDescent="0.25">
      <c r="A1435" s="64"/>
      <c r="B1435" s="65"/>
      <c r="C1435" s="65"/>
      <c r="D1435" s="66"/>
      <c r="E1435" s="67" t="str">
        <f>IF(C1435="","",IFERROR(IF(INDEX(Impostazioni!$B$9:$B$48,MATCH(C1435,Impostazioni!$A$9:$A$48,0))="","Tipo?",INDEX(Impostazioni!$B$9:$B$48,MATCH(C1435,Impostazioni!$A$9:$A$48,0))),"Categoria?"))</f>
        <v/>
      </c>
      <c r="F1435" s="68" t="str">
        <f t="shared" si="44"/>
        <v/>
      </c>
      <c r="G1435" s="69" t="str">
        <f t="shared" si="45"/>
        <v/>
      </c>
    </row>
    <row r="1436" spans="1:7" x14ac:dyDescent="0.25">
      <c r="A1436" s="64"/>
      <c r="B1436" s="65"/>
      <c r="C1436" s="65"/>
      <c r="D1436" s="66"/>
      <c r="E1436" s="67" t="str">
        <f>IF(C1436="","",IFERROR(IF(INDEX(Impostazioni!$B$9:$B$48,MATCH(C1436,Impostazioni!$A$9:$A$48,0))="","Tipo?",INDEX(Impostazioni!$B$9:$B$48,MATCH(C1436,Impostazioni!$A$9:$A$48,0))),"Categoria?"))</f>
        <v/>
      </c>
      <c r="F1436" s="68" t="str">
        <f t="shared" si="44"/>
        <v/>
      </c>
      <c r="G1436" s="69" t="str">
        <f t="shared" si="45"/>
        <v/>
      </c>
    </row>
    <row r="1437" spans="1:7" x14ac:dyDescent="0.25">
      <c r="A1437" s="64"/>
      <c r="B1437" s="65"/>
      <c r="C1437" s="65"/>
      <c r="D1437" s="66"/>
      <c r="E1437" s="67" t="str">
        <f>IF(C1437="","",IFERROR(IF(INDEX(Impostazioni!$B$9:$B$48,MATCH(C1437,Impostazioni!$A$9:$A$48,0))="","Tipo?",INDEX(Impostazioni!$B$9:$B$48,MATCH(C1437,Impostazioni!$A$9:$A$48,0))),"Categoria?"))</f>
        <v/>
      </c>
      <c r="F1437" s="68" t="str">
        <f t="shared" si="44"/>
        <v/>
      </c>
      <c r="G1437" s="69" t="str">
        <f t="shared" si="45"/>
        <v/>
      </c>
    </row>
    <row r="1438" spans="1:7" x14ac:dyDescent="0.25">
      <c r="A1438" s="64"/>
      <c r="B1438" s="65"/>
      <c r="C1438" s="65"/>
      <c r="D1438" s="66"/>
      <c r="E1438" s="67" t="str">
        <f>IF(C1438="","",IFERROR(IF(INDEX(Impostazioni!$B$9:$B$48,MATCH(C1438,Impostazioni!$A$9:$A$48,0))="","Tipo?",INDEX(Impostazioni!$B$9:$B$48,MATCH(C1438,Impostazioni!$A$9:$A$48,0))),"Categoria?"))</f>
        <v/>
      </c>
      <c r="F1438" s="68" t="str">
        <f t="shared" si="44"/>
        <v/>
      </c>
      <c r="G1438" s="69" t="str">
        <f t="shared" si="45"/>
        <v/>
      </c>
    </row>
    <row r="1439" spans="1:7" x14ac:dyDescent="0.25">
      <c r="A1439" s="64"/>
      <c r="B1439" s="65"/>
      <c r="C1439" s="65"/>
      <c r="D1439" s="66"/>
      <c r="E1439" s="67" t="str">
        <f>IF(C1439="","",IFERROR(IF(INDEX(Impostazioni!$B$9:$B$48,MATCH(C1439,Impostazioni!$A$9:$A$48,0))="","Tipo?",INDEX(Impostazioni!$B$9:$B$48,MATCH(C1439,Impostazioni!$A$9:$A$48,0))),"Categoria?"))</f>
        <v/>
      </c>
      <c r="F1439" s="68" t="str">
        <f t="shared" si="44"/>
        <v/>
      </c>
      <c r="G1439" s="69" t="str">
        <f t="shared" si="45"/>
        <v/>
      </c>
    </row>
    <row r="1440" spans="1:7" x14ac:dyDescent="0.25">
      <c r="A1440" s="64"/>
      <c r="B1440" s="65"/>
      <c r="C1440" s="65"/>
      <c r="D1440" s="66"/>
      <c r="E1440" s="67" t="str">
        <f>IF(C1440="","",IFERROR(IF(INDEX(Impostazioni!$B$9:$B$48,MATCH(C1440,Impostazioni!$A$9:$A$48,0))="","Tipo?",INDEX(Impostazioni!$B$9:$B$48,MATCH(C1440,Impostazioni!$A$9:$A$48,0))),"Categoria?"))</f>
        <v/>
      </c>
      <c r="F1440" s="68" t="str">
        <f t="shared" si="44"/>
        <v/>
      </c>
      <c r="G1440" s="69" t="str">
        <f t="shared" si="45"/>
        <v/>
      </c>
    </row>
    <row r="1441" spans="1:7" x14ac:dyDescent="0.25">
      <c r="A1441" s="64"/>
      <c r="B1441" s="65"/>
      <c r="C1441" s="65"/>
      <c r="D1441" s="66"/>
      <c r="E1441" s="67" t="str">
        <f>IF(C1441="","",IFERROR(IF(INDEX(Impostazioni!$B$9:$B$48,MATCH(C1441,Impostazioni!$A$9:$A$48,0))="","Tipo?",INDEX(Impostazioni!$B$9:$B$48,MATCH(C1441,Impostazioni!$A$9:$A$48,0))),"Categoria?"))</f>
        <v/>
      </c>
      <c r="F1441" s="68" t="str">
        <f t="shared" si="44"/>
        <v/>
      </c>
      <c r="G1441" s="69" t="str">
        <f t="shared" si="45"/>
        <v/>
      </c>
    </row>
    <row r="1442" spans="1:7" x14ac:dyDescent="0.25">
      <c r="A1442" s="64"/>
      <c r="B1442" s="65"/>
      <c r="C1442" s="65"/>
      <c r="D1442" s="66"/>
      <c r="E1442" s="67" t="str">
        <f>IF(C1442="","",IFERROR(IF(INDEX(Impostazioni!$B$9:$B$48,MATCH(C1442,Impostazioni!$A$9:$A$48,0))="","Tipo?",INDEX(Impostazioni!$B$9:$B$48,MATCH(C1442,Impostazioni!$A$9:$A$48,0))),"Categoria?"))</f>
        <v/>
      </c>
      <c r="F1442" s="68" t="str">
        <f t="shared" si="44"/>
        <v/>
      </c>
      <c r="G1442" s="69" t="str">
        <f t="shared" si="45"/>
        <v/>
      </c>
    </row>
    <row r="1443" spans="1:7" x14ac:dyDescent="0.25">
      <c r="A1443" s="64"/>
      <c r="B1443" s="65"/>
      <c r="C1443" s="65"/>
      <c r="D1443" s="66"/>
      <c r="E1443" s="67" t="str">
        <f>IF(C1443="","",IFERROR(IF(INDEX(Impostazioni!$B$9:$B$48,MATCH(C1443,Impostazioni!$A$9:$A$48,0))="","Tipo?",INDEX(Impostazioni!$B$9:$B$48,MATCH(C1443,Impostazioni!$A$9:$A$48,0))),"Categoria?"))</f>
        <v/>
      </c>
      <c r="F1443" s="68" t="str">
        <f t="shared" si="44"/>
        <v/>
      </c>
      <c r="G1443" s="69" t="str">
        <f t="shared" si="45"/>
        <v/>
      </c>
    </row>
    <row r="1444" spans="1:7" x14ac:dyDescent="0.25">
      <c r="A1444" s="64"/>
      <c r="B1444" s="65"/>
      <c r="C1444" s="65"/>
      <c r="D1444" s="66"/>
      <c r="E1444" s="67" t="str">
        <f>IF(C1444="","",IFERROR(IF(INDEX(Impostazioni!$B$9:$B$48,MATCH(C1444,Impostazioni!$A$9:$A$48,0))="","Tipo?",INDEX(Impostazioni!$B$9:$B$48,MATCH(C1444,Impostazioni!$A$9:$A$48,0))),"Categoria?"))</f>
        <v/>
      </c>
      <c r="F1444" s="68" t="str">
        <f t="shared" si="44"/>
        <v/>
      </c>
      <c r="G1444" s="69" t="str">
        <f t="shared" si="45"/>
        <v/>
      </c>
    </row>
    <row r="1445" spans="1:7" x14ac:dyDescent="0.25">
      <c r="A1445" s="64"/>
      <c r="B1445" s="65"/>
      <c r="C1445" s="65"/>
      <c r="D1445" s="66"/>
      <c r="E1445" s="67" t="str">
        <f>IF(C1445="","",IFERROR(IF(INDEX(Impostazioni!$B$9:$B$48,MATCH(C1445,Impostazioni!$A$9:$A$48,0))="","Tipo?",INDEX(Impostazioni!$B$9:$B$48,MATCH(C1445,Impostazioni!$A$9:$A$48,0))),"Categoria?"))</f>
        <v/>
      </c>
      <c r="F1445" s="68" t="str">
        <f t="shared" si="44"/>
        <v/>
      </c>
      <c r="G1445" s="69" t="str">
        <f t="shared" si="45"/>
        <v/>
      </c>
    </row>
    <row r="1446" spans="1:7" x14ac:dyDescent="0.25">
      <c r="A1446" s="64"/>
      <c r="B1446" s="65"/>
      <c r="C1446" s="65"/>
      <c r="D1446" s="66"/>
      <c r="E1446" s="67" t="str">
        <f>IF(C1446="","",IFERROR(IF(INDEX(Impostazioni!$B$9:$B$48,MATCH(C1446,Impostazioni!$A$9:$A$48,0))="","Tipo?",INDEX(Impostazioni!$B$9:$B$48,MATCH(C1446,Impostazioni!$A$9:$A$48,0))),"Categoria?"))</f>
        <v/>
      </c>
      <c r="F1446" s="68" t="str">
        <f t="shared" si="44"/>
        <v/>
      </c>
      <c r="G1446" s="69" t="str">
        <f t="shared" si="45"/>
        <v/>
      </c>
    </row>
    <row r="1447" spans="1:7" x14ac:dyDescent="0.25">
      <c r="A1447" s="64"/>
      <c r="B1447" s="65"/>
      <c r="C1447" s="65"/>
      <c r="D1447" s="66"/>
      <c r="E1447" s="67" t="str">
        <f>IF(C1447="","",IFERROR(IF(INDEX(Impostazioni!$B$9:$B$48,MATCH(C1447,Impostazioni!$A$9:$A$48,0))="","Tipo?",INDEX(Impostazioni!$B$9:$B$48,MATCH(C1447,Impostazioni!$A$9:$A$48,0))),"Categoria?"))</f>
        <v/>
      </c>
      <c r="F1447" s="68" t="str">
        <f t="shared" si="44"/>
        <v/>
      </c>
      <c r="G1447" s="69" t="str">
        <f t="shared" si="45"/>
        <v/>
      </c>
    </row>
    <row r="1448" spans="1:7" x14ac:dyDescent="0.25">
      <c r="A1448" s="64"/>
      <c r="B1448" s="65"/>
      <c r="C1448" s="65"/>
      <c r="D1448" s="66"/>
      <c r="E1448" s="67" t="str">
        <f>IF(C1448="","",IFERROR(IF(INDEX(Impostazioni!$B$9:$B$48,MATCH(C1448,Impostazioni!$A$9:$A$48,0))="","Tipo?",INDEX(Impostazioni!$B$9:$B$48,MATCH(C1448,Impostazioni!$A$9:$A$48,0))),"Categoria?"))</f>
        <v/>
      </c>
      <c r="F1448" s="68" t="str">
        <f t="shared" si="44"/>
        <v/>
      </c>
      <c r="G1448" s="69" t="str">
        <f t="shared" si="45"/>
        <v/>
      </c>
    </row>
    <row r="1449" spans="1:7" x14ac:dyDescent="0.25">
      <c r="A1449" s="64"/>
      <c r="B1449" s="65"/>
      <c r="C1449" s="65"/>
      <c r="D1449" s="66"/>
      <c r="E1449" s="67" t="str">
        <f>IF(C1449="","",IFERROR(IF(INDEX(Impostazioni!$B$9:$B$48,MATCH(C1449,Impostazioni!$A$9:$A$48,0))="","Tipo?",INDEX(Impostazioni!$B$9:$B$48,MATCH(C1449,Impostazioni!$A$9:$A$48,0))),"Categoria?"))</f>
        <v/>
      </c>
      <c r="F1449" s="68" t="str">
        <f t="shared" si="44"/>
        <v/>
      </c>
      <c r="G1449" s="69" t="str">
        <f t="shared" si="45"/>
        <v/>
      </c>
    </row>
    <row r="1450" spans="1:7" x14ac:dyDescent="0.25">
      <c r="A1450" s="64"/>
      <c r="B1450" s="65"/>
      <c r="C1450" s="65"/>
      <c r="D1450" s="66"/>
      <c r="E1450" s="67" t="str">
        <f>IF(C1450="","",IFERROR(IF(INDEX(Impostazioni!$B$9:$B$48,MATCH(C1450,Impostazioni!$A$9:$A$48,0))="","Tipo?",INDEX(Impostazioni!$B$9:$B$48,MATCH(C1450,Impostazioni!$A$9:$A$48,0))),"Categoria?"))</f>
        <v/>
      </c>
      <c r="F1450" s="68" t="str">
        <f t="shared" si="44"/>
        <v/>
      </c>
      <c r="G1450" s="69" t="str">
        <f t="shared" si="45"/>
        <v/>
      </c>
    </row>
    <row r="1451" spans="1:7" x14ac:dyDescent="0.25">
      <c r="A1451" s="64"/>
      <c r="B1451" s="65"/>
      <c r="C1451" s="65"/>
      <c r="D1451" s="66"/>
      <c r="E1451" s="67" t="str">
        <f>IF(C1451="","",IFERROR(IF(INDEX(Impostazioni!$B$9:$B$48,MATCH(C1451,Impostazioni!$A$9:$A$48,0))="","Tipo?",INDEX(Impostazioni!$B$9:$B$48,MATCH(C1451,Impostazioni!$A$9:$A$48,0))),"Categoria?"))</f>
        <v/>
      </c>
      <c r="F1451" s="68" t="str">
        <f t="shared" si="44"/>
        <v/>
      </c>
      <c r="G1451" s="69" t="str">
        <f t="shared" si="45"/>
        <v/>
      </c>
    </row>
    <row r="1452" spans="1:7" x14ac:dyDescent="0.25">
      <c r="A1452" s="64"/>
      <c r="B1452" s="65"/>
      <c r="C1452" s="65"/>
      <c r="D1452" s="66"/>
      <c r="E1452" s="67" t="str">
        <f>IF(C1452="","",IFERROR(IF(INDEX(Impostazioni!$B$9:$B$48,MATCH(C1452,Impostazioni!$A$9:$A$48,0))="","Tipo?",INDEX(Impostazioni!$B$9:$B$48,MATCH(C1452,Impostazioni!$A$9:$A$48,0))),"Categoria?"))</f>
        <v/>
      </c>
      <c r="F1452" s="68" t="str">
        <f t="shared" si="44"/>
        <v/>
      </c>
      <c r="G1452" s="69" t="str">
        <f t="shared" si="45"/>
        <v/>
      </c>
    </row>
    <row r="1453" spans="1:7" x14ac:dyDescent="0.25">
      <c r="A1453" s="64"/>
      <c r="B1453" s="65"/>
      <c r="C1453" s="65"/>
      <c r="D1453" s="66"/>
      <c r="E1453" s="67" t="str">
        <f>IF(C1453="","",IFERROR(IF(INDEX(Impostazioni!$B$9:$B$48,MATCH(C1453,Impostazioni!$A$9:$A$48,0))="","Tipo?",INDEX(Impostazioni!$B$9:$B$48,MATCH(C1453,Impostazioni!$A$9:$A$48,0))),"Categoria?"))</f>
        <v/>
      </c>
      <c r="F1453" s="68" t="str">
        <f t="shared" si="44"/>
        <v/>
      </c>
      <c r="G1453" s="69" t="str">
        <f t="shared" si="45"/>
        <v/>
      </c>
    </row>
    <row r="1454" spans="1:7" x14ac:dyDescent="0.25">
      <c r="A1454" s="64"/>
      <c r="B1454" s="65"/>
      <c r="C1454" s="65"/>
      <c r="D1454" s="66"/>
      <c r="E1454" s="67" t="str">
        <f>IF(C1454="","",IFERROR(IF(INDEX(Impostazioni!$B$9:$B$48,MATCH(C1454,Impostazioni!$A$9:$A$48,0))="","Tipo?",INDEX(Impostazioni!$B$9:$B$48,MATCH(C1454,Impostazioni!$A$9:$A$48,0))),"Categoria?"))</f>
        <v/>
      </c>
      <c r="F1454" s="68" t="str">
        <f t="shared" si="44"/>
        <v/>
      </c>
      <c r="G1454" s="69" t="str">
        <f t="shared" si="45"/>
        <v/>
      </c>
    </row>
    <row r="1455" spans="1:7" x14ac:dyDescent="0.25">
      <c r="A1455" s="64"/>
      <c r="B1455" s="65"/>
      <c r="C1455" s="65"/>
      <c r="D1455" s="66"/>
      <c r="E1455" s="67" t="str">
        <f>IF(C1455="","",IFERROR(IF(INDEX(Impostazioni!$B$9:$B$48,MATCH(C1455,Impostazioni!$A$9:$A$48,0))="","Tipo?",INDEX(Impostazioni!$B$9:$B$48,MATCH(C1455,Impostazioni!$A$9:$A$48,0))),"Categoria?"))</f>
        <v/>
      </c>
      <c r="F1455" s="68" t="str">
        <f t="shared" si="44"/>
        <v/>
      </c>
      <c r="G1455" s="69" t="str">
        <f t="shared" si="45"/>
        <v/>
      </c>
    </row>
    <row r="1456" spans="1:7" x14ac:dyDescent="0.25">
      <c r="A1456" s="64"/>
      <c r="B1456" s="65"/>
      <c r="C1456" s="65"/>
      <c r="D1456" s="66"/>
      <c r="E1456" s="67" t="str">
        <f>IF(C1456="","",IFERROR(IF(INDEX(Impostazioni!$B$9:$B$48,MATCH(C1456,Impostazioni!$A$9:$A$48,0))="","Tipo?",INDEX(Impostazioni!$B$9:$B$48,MATCH(C1456,Impostazioni!$A$9:$A$48,0))),"Categoria?"))</f>
        <v/>
      </c>
      <c r="F1456" s="68" t="str">
        <f t="shared" si="44"/>
        <v/>
      </c>
      <c r="G1456" s="69" t="str">
        <f t="shared" si="45"/>
        <v/>
      </c>
    </row>
    <row r="1457" spans="1:7" x14ac:dyDescent="0.25">
      <c r="A1457" s="64"/>
      <c r="B1457" s="65"/>
      <c r="C1457" s="65"/>
      <c r="D1457" s="66"/>
      <c r="E1457" s="67" t="str">
        <f>IF(C1457="","",IFERROR(IF(INDEX(Impostazioni!$B$9:$B$48,MATCH(C1457,Impostazioni!$A$9:$A$48,0))="","Tipo?",INDEX(Impostazioni!$B$9:$B$48,MATCH(C1457,Impostazioni!$A$9:$A$48,0))),"Categoria?"))</f>
        <v/>
      </c>
      <c r="F1457" s="68" t="str">
        <f t="shared" si="44"/>
        <v/>
      </c>
      <c r="G1457" s="69" t="str">
        <f t="shared" si="45"/>
        <v/>
      </c>
    </row>
    <row r="1458" spans="1:7" x14ac:dyDescent="0.25">
      <c r="A1458" s="64"/>
      <c r="B1458" s="65"/>
      <c r="C1458" s="65"/>
      <c r="D1458" s="66"/>
      <c r="E1458" s="67" t="str">
        <f>IF(C1458="","",IFERROR(IF(INDEX(Impostazioni!$B$9:$B$48,MATCH(C1458,Impostazioni!$A$9:$A$48,0))="","Tipo?",INDEX(Impostazioni!$B$9:$B$48,MATCH(C1458,Impostazioni!$A$9:$A$48,0))),"Categoria?"))</f>
        <v/>
      </c>
      <c r="F1458" s="68" t="str">
        <f t="shared" si="44"/>
        <v/>
      </c>
      <c r="G1458" s="69" t="str">
        <f t="shared" si="45"/>
        <v/>
      </c>
    </row>
    <row r="1459" spans="1:7" x14ac:dyDescent="0.25">
      <c r="A1459" s="64"/>
      <c r="B1459" s="65"/>
      <c r="C1459" s="65"/>
      <c r="D1459" s="66"/>
      <c r="E1459" s="67" t="str">
        <f>IF(C1459="","",IFERROR(IF(INDEX(Impostazioni!$B$9:$B$48,MATCH(C1459,Impostazioni!$A$9:$A$48,0))="","Tipo?",INDEX(Impostazioni!$B$9:$B$48,MATCH(C1459,Impostazioni!$A$9:$A$48,0))),"Categoria?"))</f>
        <v/>
      </c>
      <c r="F1459" s="68" t="str">
        <f t="shared" si="44"/>
        <v/>
      </c>
      <c r="G1459" s="69" t="str">
        <f t="shared" si="45"/>
        <v/>
      </c>
    </row>
    <row r="1460" spans="1:7" x14ac:dyDescent="0.25">
      <c r="A1460" s="64"/>
      <c r="B1460" s="65"/>
      <c r="C1460" s="65"/>
      <c r="D1460" s="66"/>
      <c r="E1460" s="67" t="str">
        <f>IF(C1460="","",IFERROR(IF(INDEX(Impostazioni!$B$9:$B$48,MATCH(C1460,Impostazioni!$A$9:$A$48,0))="","Tipo?",INDEX(Impostazioni!$B$9:$B$48,MATCH(C1460,Impostazioni!$A$9:$A$48,0))),"Categoria?"))</f>
        <v/>
      </c>
      <c r="F1460" s="68" t="str">
        <f t="shared" si="44"/>
        <v/>
      </c>
      <c r="G1460" s="69" t="str">
        <f t="shared" si="45"/>
        <v/>
      </c>
    </row>
    <row r="1461" spans="1:7" x14ac:dyDescent="0.25">
      <c r="A1461" s="64"/>
      <c r="B1461" s="65"/>
      <c r="C1461" s="65"/>
      <c r="D1461" s="66"/>
      <c r="E1461" s="67" t="str">
        <f>IF(C1461="","",IFERROR(IF(INDEX(Impostazioni!$B$9:$B$48,MATCH(C1461,Impostazioni!$A$9:$A$48,0))="","Tipo?",INDEX(Impostazioni!$B$9:$B$48,MATCH(C1461,Impostazioni!$A$9:$A$48,0))),"Categoria?"))</f>
        <v/>
      </c>
      <c r="F1461" s="68" t="str">
        <f t="shared" si="44"/>
        <v/>
      </c>
      <c r="G1461" s="69" t="str">
        <f t="shared" si="45"/>
        <v/>
      </c>
    </row>
    <row r="1462" spans="1:7" x14ac:dyDescent="0.25">
      <c r="A1462" s="64"/>
      <c r="B1462" s="65"/>
      <c r="C1462" s="65"/>
      <c r="D1462" s="66"/>
      <c r="E1462" s="67" t="str">
        <f>IF(C1462="","",IFERROR(IF(INDEX(Impostazioni!$B$9:$B$48,MATCH(C1462,Impostazioni!$A$9:$A$48,0))="","Tipo?",INDEX(Impostazioni!$B$9:$B$48,MATCH(C1462,Impostazioni!$A$9:$A$48,0))),"Categoria?"))</f>
        <v/>
      </c>
      <c r="F1462" s="68" t="str">
        <f t="shared" si="44"/>
        <v/>
      </c>
      <c r="G1462" s="69" t="str">
        <f t="shared" si="45"/>
        <v/>
      </c>
    </row>
    <row r="1463" spans="1:7" x14ac:dyDescent="0.25">
      <c r="A1463" s="64"/>
      <c r="B1463" s="65"/>
      <c r="C1463" s="65"/>
      <c r="D1463" s="66"/>
      <c r="E1463" s="67" t="str">
        <f>IF(C1463="","",IFERROR(IF(INDEX(Impostazioni!$B$9:$B$48,MATCH(C1463,Impostazioni!$A$9:$A$48,0))="","Tipo?",INDEX(Impostazioni!$B$9:$B$48,MATCH(C1463,Impostazioni!$A$9:$A$48,0))),"Categoria?"))</f>
        <v/>
      </c>
      <c r="F1463" s="68" t="str">
        <f t="shared" si="44"/>
        <v/>
      </c>
      <c r="G1463" s="69" t="str">
        <f t="shared" si="45"/>
        <v/>
      </c>
    </row>
    <row r="1464" spans="1:7" x14ac:dyDescent="0.25">
      <c r="A1464" s="64"/>
      <c r="B1464" s="65"/>
      <c r="C1464" s="65"/>
      <c r="D1464" s="66"/>
      <c r="E1464" s="67" t="str">
        <f>IF(C1464="","",IFERROR(IF(INDEX(Impostazioni!$B$9:$B$48,MATCH(C1464,Impostazioni!$A$9:$A$48,0))="","Tipo?",INDEX(Impostazioni!$B$9:$B$48,MATCH(C1464,Impostazioni!$A$9:$A$48,0))),"Categoria?"))</f>
        <v/>
      </c>
      <c r="F1464" s="68" t="str">
        <f t="shared" si="44"/>
        <v/>
      </c>
      <c r="G1464" s="69" t="str">
        <f t="shared" si="45"/>
        <v/>
      </c>
    </row>
    <row r="1465" spans="1:7" x14ac:dyDescent="0.25">
      <c r="A1465" s="64"/>
      <c r="B1465" s="65"/>
      <c r="C1465" s="65"/>
      <c r="D1465" s="66"/>
      <c r="E1465" s="67" t="str">
        <f>IF(C1465="","",IFERROR(IF(INDEX(Impostazioni!$B$9:$B$48,MATCH(C1465,Impostazioni!$A$9:$A$48,0))="","Tipo?",INDEX(Impostazioni!$B$9:$B$48,MATCH(C1465,Impostazioni!$A$9:$A$48,0))),"Categoria?"))</f>
        <v/>
      </c>
      <c r="F1465" s="68" t="str">
        <f t="shared" si="44"/>
        <v/>
      </c>
      <c r="G1465" s="69" t="str">
        <f t="shared" si="45"/>
        <v/>
      </c>
    </row>
    <row r="1466" spans="1:7" x14ac:dyDescent="0.25">
      <c r="A1466" s="64"/>
      <c r="B1466" s="65"/>
      <c r="C1466" s="65"/>
      <c r="D1466" s="66"/>
      <c r="E1466" s="67" t="str">
        <f>IF(C1466="","",IFERROR(IF(INDEX(Impostazioni!$B$9:$B$48,MATCH(C1466,Impostazioni!$A$9:$A$48,0))="","Tipo?",INDEX(Impostazioni!$B$9:$B$48,MATCH(C1466,Impostazioni!$A$9:$A$48,0))),"Categoria?"))</f>
        <v/>
      </c>
      <c r="F1466" s="68" t="str">
        <f t="shared" si="44"/>
        <v/>
      </c>
      <c r="G1466" s="69" t="str">
        <f t="shared" si="45"/>
        <v/>
      </c>
    </row>
    <row r="1467" spans="1:7" x14ac:dyDescent="0.25">
      <c r="A1467" s="64"/>
      <c r="B1467" s="65"/>
      <c r="C1467" s="65"/>
      <c r="D1467" s="66"/>
      <c r="E1467" s="67" t="str">
        <f>IF(C1467="","",IFERROR(IF(INDEX(Impostazioni!$B$9:$B$48,MATCH(C1467,Impostazioni!$A$9:$A$48,0))="","Tipo?",INDEX(Impostazioni!$B$9:$B$48,MATCH(C1467,Impostazioni!$A$9:$A$48,0))),"Categoria?"))</f>
        <v/>
      </c>
      <c r="F1467" s="68" t="str">
        <f t="shared" si="44"/>
        <v/>
      </c>
      <c r="G1467" s="69" t="str">
        <f t="shared" si="45"/>
        <v/>
      </c>
    </row>
    <row r="1468" spans="1:7" x14ac:dyDescent="0.25">
      <c r="A1468" s="64"/>
      <c r="B1468" s="65"/>
      <c r="C1468" s="65"/>
      <c r="D1468" s="66"/>
      <c r="E1468" s="67" t="str">
        <f>IF(C1468="","",IFERROR(IF(INDEX(Impostazioni!$B$9:$B$48,MATCH(C1468,Impostazioni!$A$9:$A$48,0))="","Tipo?",INDEX(Impostazioni!$B$9:$B$48,MATCH(C1468,Impostazioni!$A$9:$A$48,0))),"Categoria?"))</f>
        <v/>
      </c>
      <c r="F1468" s="68" t="str">
        <f t="shared" si="44"/>
        <v/>
      </c>
      <c r="G1468" s="69" t="str">
        <f t="shared" si="45"/>
        <v/>
      </c>
    </row>
    <row r="1469" spans="1:7" x14ac:dyDescent="0.25">
      <c r="A1469" s="64"/>
      <c r="B1469" s="65"/>
      <c r="C1469" s="65"/>
      <c r="D1469" s="66"/>
      <c r="E1469" s="67" t="str">
        <f>IF(C1469="","",IFERROR(IF(INDEX(Impostazioni!$B$9:$B$48,MATCH(C1469,Impostazioni!$A$9:$A$48,0))="","Tipo?",INDEX(Impostazioni!$B$9:$B$48,MATCH(C1469,Impostazioni!$A$9:$A$48,0))),"Categoria?"))</f>
        <v/>
      </c>
      <c r="F1469" s="68" t="str">
        <f t="shared" si="44"/>
        <v/>
      </c>
      <c r="G1469" s="69" t="str">
        <f t="shared" si="45"/>
        <v/>
      </c>
    </row>
    <row r="1470" spans="1:7" x14ac:dyDescent="0.25">
      <c r="A1470" s="64"/>
      <c r="B1470" s="65"/>
      <c r="C1470" s="65"/>
      <c r="D1470" s="66"/>
      <c r="E1470" s="67" t="str">
        <f>IF(C1470="","",IFERROR(IF(INDEX(Impostazioni!$B$9:$B$48,MATCH(C1470,Impostazioni!$A$9:$A$48,0))="","Tipo?",INDEX(Impostazioni!$B$9:$B$48,MATCH(C1470,Impostazioni!$A$9:$A$48,0))),"Categoria?"))</f>
        <v/>
      </c>
      <c r="F1470" s="68" t="str">
        <f t="shared" si="44"/>
        <v/>
      </c>
      <c r="G1470" s="69" t="str">
        <f t="shared" si="45"/>
        <v/>
      </c>
    </row>
    <row r="1471" spans="1:7" x14ac:dyDescent="0.25">
      <c r="A1471" s="64"/>
      <c r="B1471" s="65"/>
      <c r="C1471" s="65"/>
      <c r="D1471" s="66"/>
      <c r="E1471" s="67" t="str">
        <f>IF(C1471="","",IFERROR(IF(INDEX(Impostazioni!$B$9:$B$48,MATCH(C1471,Impostazioni!$A$9:$A$48,0))="","Tipo?",INDEX(Impostazioni!$B$9:$B$48,MATCH(C1471,Impostazioni!$A$9:$A$48,0))),"Categoria?"))</f>
        <v/>
      </c>
      <c r="F1471" s="68" t="str">
        <f t="shared" si="44"/>
        <v/>
      </c>
      <c r="G1471" s="69" t="str">
        <f t="shared" si="45"/>
        <v/>
      </c>
    </row>
    <row r="1472" spans="1:7" x14ac:dyDescent="0.25">
      <c r="A1472" s="64"/>
      <c r="B1472" s="65"/>
      <c r="C1472" s="65"/>
      <c r="D1472" s="66"/>
      <c r="E1472" s="67" t="str">
        <f>IF(C1472="","",IFERROR(IF(INDEX(Impostazioni!$B$9:$B$48,MATCH(C1472,Impostazioni!$A$9:$A$48,0))="","Tipo?",INDEX(Impostazioni!$B$9:$B$48,MATCH(C1472,Impostazioni!$A$9:$A$48,0))),"Categoria?"))</f>
        <v/>
      </c>
      <c r="F1472" s="68" t="str">
        <f t="shared" si="44"/>
        <v/>
      </c>
      <c r="G1472" s="69" t="str">
        <f t="shared" si="45"/>
        <v/>
      </c>
    </row>
    <row r="1473" spans="1:7" x14ac:dyDescent="0.25">
      <c r="A1473" s="64"/>
      <c r="B1473" s="65"/>
      <c r="C1473" s="65"/>
      <c r="D1473" s="66"/>
      <c r="E1473" s="67" t="str">
        <f>IF(C1473="","",IFERROR(IF(INDEX(Impostazioni!$B$9:$B$48,MATCH(C1473,Impostazioni!$A$9:$A$48,0))="","Tipo?",INDEX(Impostazioni!$B$9:$B$48,MATCH(C1473,Impostazioni!$A$9:$A$48,0))),"Categoria?"))</f>
        <v/>
      </c>
      <c r="F1473" s="68" t="str">
        <f t="shared" si="44"/>
        <v/>
      </c>
      <c r="G1473" s="69" t="str">
        <f t="shared" si="45"/>
        <v/>
      </c>
    </row>
    <row r="1474" spans="1:7" x14ac:dyDescent="0.25">
      <c r="A1474" s="64"/>
      <c r="B1474" s="65"/>
      <c r="C1474" s="65"/>
      <c r="D1474" s="66"/>
      <c r="E1474" s="67" t="str">
        <f>IF(C1474="","",IFERROR(IF(INDEX(Impostazioni!$B$9:$B$48,MATCH(C1474,Impostazioni!$A$9:$A$48,0))="","Tipo?",INDEX(Impostazioni!$B$9:$B$48,MATCH(C1474,Impostazioni!$A$9:$A$48,0))),"Categoria?"))</f>
        <v/>
      </c>
      <c r="F1474" s="68" t="str">
        <f t="shared" si="44"/>
        <v/>
      </c>
      <c r="G1474" s="69" t="str">
        <f t="shared" si="45"/>
        <v/>
      </c>
    </row>
    <row r="1475" spans="1:7" x14ac:dyDescent="0.25">
      <c r="A1475" s="64"/>
      <c r="B1475" s="65"/>
      <c r="C1475" s="65"/>
      <c r="D1475" s="66"/>
      <c r="E1475" s="67" t="str">
        <f>IF(C1475="","",IFERROR(IF(INDEX(Impostazioni!$B$9:$B$48,MATCH(C1475,Impostazioni!$A$9:$A$48,0))="","Tipo?",INDEX(Impostazioni!$B$9:$B$48,MATCH(C1475,Impostazioni!$A$9:$A$48,0))),"Categoria?"))</f>
        <v/>
      </c>
      <c r="F1475" s="68" t="str">
        <f t="shared" si="44"/>
        <v/>
      </c>
      <c r="G1475" s="69" t="str">
        <f t="shared" si="45"/>
        <v/>
      </c>
    </row>
    <row r="1476" spans="1:7" x14ac:dyDescent="0.25">
      <c r="A1476" s="64"/>
      <c r="B1476" s="65"/>
      <c r="C1476" s="65"/>
      <c r="D1476" s="66"/>
      <c r="E1476" s="67" t="str">
        <f>IF(C1476="","",IFERROR(IF(INDEX(Impostazioni!$B$9:$B$48,MATCH(C1476,Impostazioni!$A$9:$A$48,0))="","Tipo?",INDEX(Impostazioni!$B$9:$B$48,MATCH(C1476,Impostazioni!$A$9:$A$48,0))),"Categoria?"))</f>
        <v/>
      </c>
      <c r="F1476" s="68" t="str">
        <f t="shared" si="44"/>
        <v/>
      </c>
      <c r="G1476" s="69" t="str">
        <f t="shared" si="45"/>
        <v/>
      </c>
    </row>
    <row r="1477" spans="1:7" x14ac:dyDescent="0.25">
      <c r="A1477" s="64"/>
      <c r="B1477" s="65"/>
      <c r="C1477" s="65"/>
      <c r="D1477" s="66"/>
      <c r="E1477" s="67" t="str">
        <f>IF(C1477="","",IFERROR(IF(INDEX(Impostazioni!$B$9:$B$48,MATCH(C1477,Impostazioni!$A$9:$A$48,0))="","Tipo?",INDEX(Impostazioni!$B$9:$B$48,MATCH(C1477,Impostazioni!$A$9:$A$48,0))),"Categoria?"))</f>
        <v/>
      </c>
      <c r="F1477" s="68" t="str">
        <f t="shared" ref="F1477:F1540" si="46">IF(A1477="","",IFERROR(MONTH(A1477),"Data?"))</f>
        <v/>
      </c>
      <c r="G1477" s="69" t="str">
        <f t="shared" ref="G1477:G1540" si="47">IF(A1477="","",IFERROR(YEAR(A1477),"Data?"))</f>
        <v/>
      </c>
    </row>
    <row r="1478" spans="1:7" x14ac:dyDescent="0.25">
      <c r="A1478" s="64"/>
      <c r="B1478" s="65"/>
      <c r="C1478" s="65"/>
      <c r="D1478" s="66"/>
      <c r="E1478" s="67" t="str">
        <f>IF(C1478="","",IFERROR(IF(INDEX(Impostazioni!$B$9:$B$48,MATCH(C1478,Impostazioni!$A$9:$A$48,0))="","Tipo?",INDEX(Impostazioni!$B$9:$B$48,MATCH(C1478,Impostazioni!$A$9:$A$48,0))),"Categoria?"))</f>
        <v/>
      </c>
      <c r="F1478" s="68" t="str">
        <f t="shared" si="46"/>
        <v/>
      </c>
      <c r="G1478" s="69" t="str">
        <f t="shared" si="47"/>
        <v/>
      </c>
    </row>
    <row r="1479" spans="1:7" x14ac:dyDescent="0.25">
      <c r="A1479" s="64"/>
      <c r="B1479" s="65"/>
      <c r="C1479" s="65"/>
      <c r="D1479" s="66"/>
      <c r="E1479" s="67" t="str">
        <f>IF(C1479="","",IFERROR(IF(INDEX(Impostazioni!$B$9:$B$48,MATCH(C1479,Impostazioni!$A$9:$A$48,0))="","Tipo?",INDEX(Impostazioni!$B$9:$B$48,MATCH(C1479,Impostazioni!$A$9:$A$48,0))),"Categoria?"))</f>
        <v/>
      </c>
      <c r="F1479" s="68" t="str">
        <f t="shared" si="46"/>
        <v/>
      </c>
      <c r="G1479" s="69" t="str">
        <f t="shared" si="47"/>
        <v/>
      </c>
    </row>
    <row r="1480" spans="1:7" x14ac:dyDescent="0.25">
      <c r="A1480" s="64"/>
      <c r="B1480" s="65"/>
      <c r="C1480" s="65"/>
      <c r="D1480" s="66"/>
      <c r="E1480" s="67" t="str">
        <f>IF(C1480="","",IFERROR(IF(INDEX(Impostazioni!$B$9:$B$48,MATCH(C1480,Impostazioni!$A$9:$A$48,0))="","Tipo?",INDEX(Impostazioni!$B$9:$B$48,MATCH(C1480,Impostazioni!$A$9:$A$48,0))),"Categoria?"))</f>
        <v/>
      </c>
      <c r="F1480" s="68" t="str">
        <f t="shared" si="46"/>
        <v/>
      </c>
      <c r="G1480" s="69" t="str">
        <f t="shared" si="47"/>
        <v/>
      </c>
    </row>
    <row r="1481" spans="1:7" x14ac:dyDescent="0.25">
      <c r="A1481" s="64"/>
      <c r="B1481" s="65"/>
      <c r="C1481" s="65"/>
      <c r="D1481" s="66"/>
      <c r="E1481" s="67" t="str">
        <f>IF(C1481="","",IFERROR(IF(INDEX(Impostazioni!$B$9:$B$48,MATCH(C1481,Impostazioni!$A$9:$A$48,0))="","Tipo?",INDEX(Impostazioni!$B$9:$B$48,MATCH(C1481,Impostazioni!$A$9:$A$48,0))),"Categoria?"))</f>
        <v/>
      </c>
      <c r="F1481" s="68" t="str">
        <f t="shared" si="46"/>
        <v/>
      </c>
      <c r="G1481" s="69" t="str">
        <f t="shared" si="47"/>
        <v/>
      </c>
    </row>
    <row r="1482" spans="1:7" x14ac:dyDescent="0.25">
      <c r="A1482" s="64"/>
      <c r="B1482" s="65"/>
      <c r="C1482" s="65"/>
      <c r="D1482" s="66"/>
      <c r="E1482" s="67" t="str">
        <f>IF(C1482="","",IFERROR(IF(INDEX(Impostazioni!$B$9:$B$48,MATCH(C1482,Impostazioni!$A$9:$A$48,0))="","Tipo?",INDEX(Impostazioni!$B$9:$B$48,MATCH(C1482,Impostazioni!$A$9:$A$48,0))),"Categoria?"))</f>
        <v/>
      </c>
      <c r="F1482" s="68" t="str">
        <f t="shared" si="46"/>
        <v/>
      </c>
      <c r="G1482" s="69" t="str">
        <f t="shared" si="47"/>
        <v/>
      </c>
    </row>
    <row r="1483" spans="1:7" x14ac:dyDescent="0.25">
      <c r="A1483" s="64"/>
      <c r="B1483" s="65"/>
      <c r="C1483" s="65"/>
      <c r="D1483" s="66"/>
      <c r="E1483" s="67" t="str">
        <f>IF(C1483="","",IFERROR(IF(INDEX(Impostazioni!$B$9:$B$48,MATCH(C1483,Impostazioni!$A$9:$A$48,0))="","Tipo?",INDEX(Impostazioni!$B$9:$B$48,MATCH(C1483,Impostazioni!$A$9:$A$48,0))),"Categoria?"))</f>
        <v/>
      </c>
      <c r="F1483" s="68" t="str">
        <f t="shared" si="46"/>
        <v/>
      </c>
      <c r="G1483" s="69" t="str">
        <f t="shared" si="47"/>
        <v/>
      </c>
    </row>
    <row r="1484" spans="1:7" x14ac:dyDescent="0.25">
      <c r="A1484" s="64"/>
      <c r="B1484" s="65"/>
      <c r="C1484" s="65"/>
      <c r="D1484" s="66"/>
      <c r="E1484" s="67" t="str">
        <f>IF(C1484="","",IFERROR(IF(INDEX(Impostazioni!$B$9:$B$48,MATCH(C1484,Impostazioni!$A$9:$A$48,0))="","Tipo?",INDEX(Impostazioni!$B$9:$B$48,MATCH(C1484,Impostazioni!$A$9:$A$48,0))),"Categoria?"))</f>
        <v/>
      </c>
      <c r="F1484" s="68" t="str">
        <f t="shared" si="46"/>
        <v/>
      </c>
      <c r="G1484" s="69" t="str">
        <f t="shared" si="47"/>
        <v/>
      </c>
    </row>
    <row r="1485" spans="1:7" x14ac:dyDescent="0.25">
      <c r="A1485" s="64"/>
      <c r="B1485" s="65"/>
      <c r="C1485" s="65"/>
      <c r="D1485" s="66"/>
      <c r="E1485" s="67" t="str">
        <f>IF(C1485="","",IFERROR(IF(INDEX(Impostazioni!$B$9:$B$48,MATCH(C1485,Impostazioni!$A$9:$A$48,0))="","Tipo?",INDEX(Impostazioni!$B$9:$B$48,MATCH(C1485,Impostazioni!$A$9:$A$48,0))),"Categoria?"))</f>
        <v/>
      </c>
      <c r="F1485" s="68" t="str">
        <f t="shared" si="46"/>
        <v/>
      </c>
      <c r="G1485" s="69" t="str">
        <f t="shared" si="47"/>
        <v/>
      </c>
    </row>
    <row r="1486" spans="1:7" x14ac:dyDescent="0.25">
      <c r="A1486" s="64"/>
      <c r="B1486" s="65"/>
      <c r="C1486" s="65"/>
      <c r="D1486" s="66"/>
      <c r="E1486" s="67" t="str">
        <f>IF(C1486="","",IFERROR(IF(INDEX(Impostazioni!$B$9:$B$48,MATCH(C1486,Impostazioni!$A$9:$A$48,0))="","Tipo?",INDEX(Impostazioni!$B$9:$B$48,MATCH(C1486,Impostazioni!$A$9:$A$48,0))),"Categoria?"))</f>
        <v/>
      </c>
      <c r="F1486" s="68" t="str">
        <f t="shared" si="46"/>
        <v/>
      </c>
      <c r="G1486" s="69" t="str">
        <f t="shared" si="47"/>
        <v/>
      </c>
    </row>
    <row r="1487" spans="1:7" x14ac:dyDescent="0.25">
      <c r="A1487" s="64"/>
      <c r="B1487" s="65"/>
      <c r="C1487" s="65"/>
      <c r="D1487" s="66"/>
      <c r="E1487" s="67" t="str">
        <f>IF(C1487="","",IFERROR(IF(INDEX(Impostazioni!$B$9:$B$48,MATCH(C1487,Impostazioni!$A$9:$A$48,0))="","Tipo?",INDEX(Impostazioni!$B$9:$B$48,MATCH(C1487,Impostazioni!$A$9:$A$48,0))),"Categoria?"))</f>
        <v/>
      </c>
      <c r="F1487" s="68" t="str">
        <f t="shared" si="46"/>
        <v/>
      </c>
      <c r="G1487" s="69" t="str">
        <f t="shared" si="47"/>
        <v/>
      </c>
    </row>
    <row r="1488" spans="1:7" x14ac:dyDescent="0.25">
      <c r="A1488" s="64"/>
      <c r="B1488" s="65"/>
      <c r="C1488" s="65"/>
      <c r="D1488" s="66"/>
      <c r="E1488" s="67" t="str">
        <f>IF(C1488="","",IFERROR(IF(INDEX(Impostazioni!$B$9:$B$48,MATCH(C1488,Impostazioni!$A$9:$A$48,0))="","Tipo?",INDEX(Impostazioni!$B$9:$B$48,MATCH(C1488,Impostazioni!$A$9:$A$48,0))),"Categoria?"))</f>
        <v/>
      </c>
      <c r="F1488" s="68" t="str">
        <f t="shared" si="46"/>
        <v/>
      </c>
      <c r="G1488" s="69" t="str">
        <f t="shared" si="47"/>
        <v/>
      </c>
    </row>
    <row r="1489" spans="1:7" x14ac:dyDescent="0.25">
      <c r="A1489" s="64"/>
      <c r="B1489" s="65"/>
      <c r="C1489" s="65"/>
      <c r="D1489" s="66"/>
      <c r="E1489" s="67" t="str">
        <f>IF(C1489="","",IFERROR(IF(INDEX(Impostazioni!$B$9:$B$48,MATCH(C1489,Impostazioni!$A$9:$A$48,0))="","Tipo?",INDEX(Impostazioni!$B$9:$B$48,MATCH(C1489,Impostazioni!$A$9:$A$48,0))),"Categoria?"))</f>
        <v/>
      </c>
      <c r="F1489" s="68" t="str">
        <f t="shared" si="46"/>
        <v/>
      </c>
      <c r="G1489" s="69" t="str">
        <f t="shared" si="47"/>
        <v/>
      </c>
    </row>
    <row r="1490" spans="1:7" x14ac:dyDescent="0.25">
      <c r="A1490" s="64"/>
      <c r="B1490" s="65"/>
      <c r="C1490" s="65"/>
      <c r="D1490" s="66"/>
      <c r="E1490" s="67" t="str">
        <f>IF(C1490="","",IFERROR(IF(INDEX(Impostazioni!$B$9:$B$48,MATCH(C1490,Impostazioni!$A$9:$A$48,0))="","Tipo?",INDEX(Impostazioni!$B$9:$B$48,MATCH(C1490,Impostazioni!$A$9:$A$48,0))),"Categoria?"))</f>
        <v/>
      </c>
      <c r="F1490" s="68" t="str">
        <f t="shared" si="46"/>
        <v/>
      </c>
      <c r="G1490" s="69" t="str">
        <f t="shared" si="47"/>
        <v/>
      </c>
    </row>
    <row r="1491" spans="1:7" x14ac:dyDescent="0.25">
      <c r="A1491" s="64"/>
      <c r="B1491" s="65"/>
      <c r="C1491" s="65"/>
      <c r="D1491" s="66"/>
      <c r="E1491" s="67" t="str">
        <f>IF(C1491="","",IFERROR(IF(INDEX(Impostazioni!$B$9:$B$48,MATCH(C1491,Impostazioni!$A$9:$A$48,0))="","Tipo?",INDEX(Impostazioni!$B$9:$B$48,MATCH(C1491,Impostazioni!$A$9:$A$48,0))),"Categoria?"))</f>
        <v/>
      </c>
      <c r="F1491" s="68" t="str">
        <f t="shared" si="46"/>
        <v/>
      </c>
      <c r="G1491" s="69" t="str">
        <f t="shared" si="47"/>
        <v/>
      </c>
    </row>
    <row r="1492" spans="1:7" x14ac:dyDescent="0.25">
      <c r="A1492" s="64"/>
      <c r="B1492" s="65"/>
      <c r="C1492" s="65"/>
      <c r="D1492" s="66"/>
      <c r="E1492" s="67" t="str">
        <f>IF(C1492="","",IFERROR(IF(INDEX(Impostazioni!$B$9:$B$48,MATCH(C1492,Impostazioni!$A$9:$A$48,0))="","Tipo?",INDEX(Impostazioni!$B$9:$B$48,MATCH(C1492,Impostazioni!$A$9:$A$48,0))),"Categoria?"))</f>
        <v/>
      </c>
      <c r="F1492" s="68" t="str">
        <f t="shared" si="46"/>
        <v/>
      </c>
      <c r="G1492" s="69" t="str">
        <f t="shared" si="47"/>
        <v/>
      </c>
    </row>
    <row r="1493" spans="1:7" x14ac:dyDescent="0.25">
      <c r="A1493" s="64"/>
      <c r="B1493" s="65"/>
      <c r="C1493" s="65"/>
      <c r="D1493" s="66"/>
      <c r="E1493" s="67" t="str">
        <f>IF(C1493="","",IFERROR(IF(INDEX(Impostazioni!$B$9:$B$48,MATCH(C1493,Impostazioni!$A$9:$A$48,0))="","Tipo?",INDEX(Impostazioni!$B$9:$B$48,MATCH(C1493,Impostazioni!$A$9:$A$48,0))),"Categoria?"))</f>
        <v/>
      </c>
      <c r="F1493" s="68" t="str">
        <f t="shared" si="46"/>
        <v/>
      </c>
      <c r="G1493" s="69" t="str">
        <f t="shared" si="47"/>
        <v/>
      </c>
    </row>
    <row r="1494" spans="1:7" x14ac:dyDescent="0.25">
      <c r="A1494" s="64"/>
      <c r="B1494" s="65"/>
      <c r="C1494" s="65"/>
      <c r="D1494" s="66"/>
      <c r="E1494" s="67" t="str">
        <f>IF(C1494="","",IFERROR(IF(INDEX(Impostazioni!$B$9:$B$48,MATCH(C1494,Impostazioni!$A$9:$A$48,0))="","Tipo?",INDEX(Impostazioni!$B$9:$B$48,MATCH(C1494,Impostazioni!$A$9:$A$48,0))),"Categoria?"))</f>
        <v/>
      </c>
      <c r="F1494" s="68" t="str">
        <f t="shared" si="46"/>
        <v/>
      </c>
      <c r="G1494" s="69" t="str">
        <f t="shared" si="47"/>
        <v/>
      </c>
    </row>
    <row r="1495" spans="1:7" x14ac:dyDescent="0.25">
      <c r="A1495" s="64"/>
      <c r="B1495" s="65"/>
      <c r="C1495" s="65"/>
      <c r="D1495" s="66"/>
      <c r="E1495" s="67" t="str">
        <f>IF(C1495="","",IFERROR(IF(INDEX(Impostazioni!$B$9:$B$48,MATCH(C1495,Impostazioni!$A$9:$A$48,0))="","Tipo?",INDEX(Impostazioni!$B$9:$B$48,MATCH(C1495,Impostazioni!$A$9:$A$48,0))),"Categoria?"))</f>
        <v/>
      </c>
      <c r="F1495" s="68" t="str">
        <f t="shared" si="46"/>
        <v/>
      </c>
      <c r="G1495" s="69" t="str">
        <f t="shared" si="47"/>
        <v/>
      </c>
    </row>
    <row r="1496" spans="1:7" x14ac:dyDescent="0.25">
      <c r="A1496" s="64"/>
      <c r="B1496" s="65"/>
      <c r="C1496" s="65"/>
      <c r="D1496" s="66"/>
      <c r="E1496" s="67" t="str">
        <f>IF(C1496="","",IFERROR(IF(INDEX(Impostazioni!$B$9:$B$48,MATCH(C1496,Impostazioni!$A$9:$A$48,0))="","Tipo?",INDEX(Impostazioni!$B$9:$B$48,MATCH(C1496,Impostazioni!$A$9:$A$48,0))),"Categoria?"))</f>
        <v/>
      </c>
      <c r="F1496" s="68" t="str">
        <f t="shared" si="46"/>
        <v/>
      </c>
      <c r="G1496" s="69" t="str">
        <f t="shared" si="47"/>
        <v/>
      </c>
    </row>
    <row r="1497" spans="1:7" x14ac:dyDescent="0.25">
      <c r="A1497" s="64"/>
      <c r="B1497" s="65"/>
      <c r="C1497" s="65"/>
      <c r="D1497" s="66"/>
      <c r="E1497" s="67" t="str">
        <f>IF(C1497="","",IFERROR(IF(INDEX(Impostazioni!$B$9:$B$48,MATCH(C1497,Impostazioni!$A$9:$A$48,0))="","Tipo?",INDEX(Impostazioni!$B$9:$B$48,MATCH(C1497,Impostazioni!$A$9:$A$48,0))),"Categoria?"))</f>
        <v/>
      </c>
      <c r="F1497" s="68" t="str">
        <f t="shared" si="46"/>
        <v/>
      </c>
      <c r="G1497" s="69" t="str">
        <f t="shared" si="47"/>
        <v/>
      </c>
    </row>
    <row r="1498" spans="1:7" x14ac:dyDescent="0.25">
      <c r="A1498" s="64"/>
      <c r="B1498" s="65"/>
      <c r="C1498" s="65"/>
      <c r="D1498" s="66"/>
      <c r="E1498" s="67" t="str">
        <f>IF(C1498="","",IFERROR(IF(INDEX(Impostazioni!$B$9:$B$48,MATCH(C1498,Impostazioni!$A$9:$A$48,0))="","Tipo?",INDEX(Impostazioni!$B$9:$B$48,MATCH(C1498,Impostazioni!$A$9:$A$48,0))),"Categoria?"))</f>
        <v/>
      </c>
      <c r="F1498" s="68" t="str">
        <f t="shared" si="46"/>
        <v/>
      </c>
      <c r="G1498" s="69" t="str">
        <f t="shared" si="47"/>
        <v/>
      </c>
    </row>
    <row r="1499" spans="1:7" x14ac:dyDescent="0.25">
      <c r="A1499" s="64"/>
      <c r="B1499" s="65"/>
      <c r="C1499" s="65"/>
      <c r="D1499" s="66"/>
      <c r="E1499" s="67" t="str">
        <f>IF(C1499="","",IFERROR(IF(INDEX(Impostazioni!$B$9:$B$48,MATCH(C1499,Impostazioni!$A$9:$A$48,0))="","Tipo?",INDEX(Impostazioni!$B$9:$B$48,MATCH(C1499,Impostazioni!$A$9:$A$48,0))),"Categoria?"))</f>
        <v/>
      </c>
      <c r="F1499" s="68" t="str">
        <f t="shared" si="46"/>
        <v/>
      </c>
      <c r="G1499" s="69" t="str">
        <f t="shared" si="47"/>
        <v/>
      </c>
    </row>
    <row r="1500" spans="1:7" x14ac:dyDescent="0.25">
      <c r="A1500" s="64"/>
      <c r="B1500" s="65"/>
      <c r="C1500" s="65"/>
      <c r="D1500" s="66"/>
      <c r="E1500" s="67" t="str">
        <f>IF(C1500="","",IFERROR(IF(INDEX(Impostazioni!$B$9:$B$48,MATCH(C1500,Impostazioni!$A$9:$A$48,0))="","Tipo?",INDEX(Impostazioni!$B$9:$B$48,MATCH(C1500,Impostazioni!$A$9:$A$48,0))),"Categoria?"))</f>
        <v/>
      </c>
      <c r="F1500" s="68" t="str">
        <f t="shared" si="46"/>
        <v/>
      </c>
      <c r="G1500" s="69" t="str">
        <f t="shared" si="47"/>
        <v/>
      </c>
    </row>
    <row r="1501" spans="1:7" x14ac:dyDescent="0.25">
      <c r="A1501" s="64"/>
      <c r="B1501" s="65"/>
      <c r="C1501" s="65"/>
      <c r="D1501" s="66"/>
      <c r="E1501" s="67" t="str">
        <f>IF(C1501="","",IFERROR(IF(INDEX(Impostazioni!$B$9:$B$48,MATCH(C1501,Impostazioni!$A$9:$A$48,0))="","Tipo?",INDEX(Impostazioni!$B$9:$B$48,MATCH(C1501,Impostazioni!$A$9:$A$48,0))),"Categoria?"))</f>
        <v/>
      </c>
      <c r="F1501" s="68" t="str">
        <f t="shared" si="46"/>
        <v/>
      </c>
      <c r="G1501" s="69" t="str">
        <f t="shared" si="47"/>
        <v/>
      </c>
    </row>
    <row r="1502" spans="1:7" x14ac:dyDescent="0.25">
      <c r="A1502" s="64"/>
      <c r="B1502" s="65"/>
      <c r="C1502" s="65"/>
      <c r="D1502" s="66"/>
      <c r="E1502" s="67" t="str">
        <f>IF(C1502="","",IFERROR(IF(INDEX(Impostazioni!$B$9:$B$48,MATCH(C1502,Impostazioni!$A$9:$A$48,0))="","Tipo?",INDEX(Impostazioni!$B$9:$B$48,MATCH(C1502,Impostazioni!$A$9:$A$48,0))),"Categoria?"))</f>
        <v/>
      </c>
      <c r="F1502" s="68" t="str">
        <f t="shared" si="46"/>
        <v/>
      </c>
      <c r="G1502" s="69" t="str">
        <f t="shared" si="47"/>
        <v/>
      </c>
    </row>
    <row r="1503" spans="1:7" x14ac:dyDescent="0.25">
      <c r="A1503" s="64"/>
      <c r="B1503" s="65"/>
      <c r="C1503" s="65"/>
      <c r="D1503" s="66"/>
      <c r="E1503" s="67" t="str">
        <f>IF(C1503="","",IFERROR(IF(INDEX(Impostazioni!$B$9:$B$48,MATCH(C1503,Impostazioni!$A$9:$A$48,0))="","Tipo?",INDEX(Impostazioni!$B$9:$B$48,MATCH(C1503,Impostazioni!$A$9:$A$48,0))),"Categoria?"))</f>
        <v/>
      </c>
      <c r="F1503" s="68" t="str">
        <f t="shared" si="46"/>
        <v/>
      </c>
      <c r="G1503" s="69" t="str">
        <f t="shared" si="47"/>
        <v/>
      </c>
    </row>
    <row r="1504" spans="1:7" x14ac:dyDescent="0.25">
      <c r="A1504" s="64"/>
      <c r="B1504" s="65"/>
      <c r="C1504" s="65"/>
      <c r="D1504" s="66"/>
      <c r="E1504" s="67" t="str">
        <f>IF(C1504="","",IFERROR(IF(INDEX(Impostazioni!$B$9:$B$48,MATCH(C1504,Impostazioni!$A$9:$A$48,0))="","Tipo?",INDEX(Impostazioni!$B$9:$B$48,MATCH(C1504,Impostazioni!$A$9:$A$48,0))),"Categoria?"))</f>
        <v/>
      </c>
      <c r="F1504" s="68" t="str">
        <f t="shared" si="46"/>
        <v/>
      </c>
      <c r="G1504" s="69" t="str">
        <f t="shared" si="47"/>
        <v/>
      </c>
    </row>
    <row r="1505" spans="1:7" x14ac:dyDescent="0.25">
      <c r="A1505" s="64"/>
      <c r="B1505" s="65"/>
      <c r="C1505" s="65"/>
      <c r="D1505" s="66"/>
      <c r="E1505" s="67" t="str">
        <f>IF(C1505="","",IFERROR(IF(INDEX(Impostazioni!$B$9:$B$48,MATCH(C1505,Impostazioni!$A$9:$A$48,0))="","Tipo?",INDEX(Impostazioni!$B$9:$B$48,MATCH(C1505,Impostazioni!$A$9:$A$48,0))),"Categoria?"))</f>
        <v/>
      </c>
      <c r="F1505" s="68" t="str">
        <f t="shared" si="46"/>
        <v/>
      </c>
      <c r="G1505" s="69" t="str">
        <f t="shared" si="47"/>
        <v/>
      </c>
    </row>
    <row r="1506" spans="1:7" x14ac:dyDescent="0.25">
      <c r="A1506" s="64"/>
      <c r="B1506" s="65"/>
      <c r="C1506" s="65"/>
      <c r="D1506" s="66"/>
      <c r="E1506" s="67" t="str">
        <f>IF(C1506="","",IFERROR(IF(INDEX(Impostazioni!$B$9:$B$48,MATCH(C1506,Impostazioni!$A$9:$A$48,0))="","Tipo?",INDEX(Impostazioni!$B$9:$B$48,MATCH(C1506,Impostazioni!$A$9:$A$48,0))),"Categoria?"))</f>
        <v/>
      </c>
      <c r="F1506" s="68" t="str">
        <f t="shared" si="46"/>
        <v/>
      </c>
      <c r="G1506" s="69" t="str">
        <f t="shared" si="47"/>
        <v/>
      </c>
    </row>
    <row r="1507" spans="1:7" x14ac:dyDescent="0.25">
      <c r="A1507" s="64"/>
      <c r="B1507" s="65"/>
      <c r="C1507" s="65"/>
      <c r="D1507" s="66"/>
      <c r="E1507" s="67" t="str">
        <f>IF(C1507="","",IFERROR(IF(INDEX(Impostazioni!$B$9:$B$48,MATCH(C1507,Impostazioni!$A$9:$A$48,0))="","Tipo?",INDEX(Impostazioni!$B$9:$B$48,MATCH(C1507,Impostazioni!$A$9:$A$48,0))),"Categoria?"))</f>
        <v/>
      </c>
      <c r="F1507" s="68" t="str">
        <f t="shared" si="46"/>
        <v/>
      </c>
      <c r="G1507" s="69" t="str">
        <f t="shared" si="47"/>
        <v/>
      </c>
    </row>
    <row r="1508" spans="1:7" x14ac:dyDescent="0.25">
      <c r="A1508" s="64"/>
      <c r="B1508" s="65"/>
      <c r="C1508" s="65"/>
      <c r="D1508" s="66"/>
      <c r="E1508" s="67" t="str">
        <f>IF(C1508="","",IFERROR(IF(INDEX(Impostazioni!$B$9:$B$48,MATCH(C1508,Impostazioni!$A$9:$A$48,0))="","Tipo?",INDEX(Impostazioni!$B$9:$B$48,MATCH(C1508,Impostazioni!$A$9:$A$48,0))),"Categoria?"))</f>
        <v/>
      </c>
      <c r="F1508" s="68" t="str">
        <f t="shared" si="46"/>
        <v/>
      </c>
      <c r="G1508" s="69" t="str">
        <f t="shared" si="47"/>
        <v/>
      </c>
    </row>
    <row r="1509" spans="1:7" x14ac:dyDescent="0.25">
      <c r="A1509" s="64"/>
      <c r="B1509" s="65"/>
      <c r="C1509" s="65"/>
      <c r="D1509" s="66"/>
      <c r="E1509" s="67" t="str">
        <f>IF(C1509="","",IFERROR(IF(INDEX(Impostazioni!$B$9:$B$48,MATCH(C1509,Impostazioni!$A$9:$A$48,0))="","Tipo?",INDEX(Impostazioni!$B$9:$B$48,MATCH(C1509,Impostazioni!$A$9:$A$48,0))),"Categoria?"))</f>
        <v/>
      </c>
      <c r="F1509" s="68" t="str">
        <f t="shared" si="46"/>
        <v/>
      </c>
      <c r="G1509" s="69" t="str">
        <f t="shared" si="47"/>
        <v/>
      </c>
    </row>
    <row r="1510" spans="1:7" x14ac:dyDescent="0.25">
      <c r="A1510" s="64"/>
      <c r="B1510" s="65"/>
      <c r="C1510" s="65"/>
      <c r="D1510" s="66"/>
      <c r="E1510" s="67" t="str">
        <f>IF(C1510="","",IFERROR(IF(INDEX(Impostazioni!$B$9:$B$48,MATCH(C1510,Impostazioni!$A$9:$A$48,0))="","Tipo?",INDEX(Impostazioni!$B$9:$B$48,MATCH(C1510,Impostazioni!$A$9:$A$48,0))),"Categoria?"))</f>
        <v/>
      </c>
      <c r="F1510" s="68" t="str">
        <f t="shared" si="46"/>
        <v/>
      </c>
      <c r="G1510" s="69" t="str">
        <f t="shared" si="47"/>
        <v/>
      </c>
    </row>
    <row r="1511" spans="1:7" x14ac:dyDescent="0.25">
      <c r="A1511" s="64"/>
      <c r="B1511" s="65"/>
      <c r="C1511" s="65"/>
      <c r="D1511" s="66"/>
      <c r="E1511" s="67" t="str">
        <f>IF(C1511="","",IFERROR(IF(INDEX(Impostazioni!$B$9:$B$48,MATCH(C1511,Impostazioni!$A$9:$A$48,0))="","Tipo?",INDEX(Impostazioni!$B$9:$B$48,MATCH(C1511,Impostazioni!$A$9:$A$48,0))),"Categoria?"))</f>
        <v/>
      </c>
      <c r="F1511" s="68" t="str">
        <f t="shared" si="46"/>
        <v/>
      </c>
      <c r="G1511" s="69" t="str">
        <f t="shared" si="47"/>
        <v/>
      </c>
    </row>
    <row r="1512" spans="1:7" x14ac:dyDescent="0.25">
      <c r="A1512" s="64"/>
      <c r="B1512" s="65"/>
      <c r="C1512" s="65"/>
      <c r="D1512" s="66"/>
      <c r="E1512" s="67" t="str">
        <f>IF(C1512="","",IFERROR(IF(INDEX(Impostazioni!$B$9:$B$48,MATCH(C1512,Impostazioni!$A$9:$A$48,0))="","Tipo?",INDEX(Impostazioni!$B$9:$B$48,MATCH(C1512,Impostazioni!$A$9:$A$48,0))),"Categoria?"))</f>
        <v/>
      </c>
      <c r="F1512" s="68" t="str">
        <f t="shared" si="46"/>
        <v/>
      </c>
      <c r="G1512" s="69" t="str">
        <f t="shared" si="47"/>
        <v/>
      </c>
    </row>
    <row r="1513" spans="1:7" x14ac:dyDescent="0.25">
      <c r="A1513" s="64"/>
      <c r="B1513" s="65"/>
      <c r="C1513" s="65"/>
      <c r="D1513" s="66"/>
      <c r="E1513" s="67" t="str">
        <f>IF(C1513="","",IFERROR(IF(INDEX(Impostazioni!$B$9:$B$48,MATCH(C1513,Impostazioni!$A$9:$A$48,0))="","Tipo?",INDEX(Impostazioni!$B$9:$B$48,MATCH(C1513,Impostazioni!$A$9:$A$48,0))),"Categoria?"))</f>
        <v/>
      </c>
      <c r="F1513" s="68" t="str">
        <f t="shared" si="46"/>
        <v/>
      </c>
      <c r="G1513" s="69" t="str">
        <f t="shared" si="47"/>
        <v/>
      </c>
    </row>
    <row r="1514" spans="1:7" x14ac:dyDescent="0.25">
      <c r="A1514" s="64"/>
      <c r="B1514" s="65"/>
      <c r="C1514" s="65"/>
      <c r="D1514" s="66"/>
      <c r="E1514" s="67" t="str">
        <f>IF(C1514="","",IFERROR(IF(INDEX(Impostazioni!$B$9:$B$48,MATCH(C1514,Impostazioni!$A$9:$A$48,0))="","Tipo?",INDEX(Impostazioni!$B$9:$B$48,MATCH(C1514,Impostazioni!$A$9:$A$48,0))),"Categoria?"))</f>
        <v/>
      </c>
      <c r="F1514" s="68" t="str">
        <f t="shared" si="46"/>
        <v/>
      </c>
      <c r="G1514" s="69" t="str">
        <f t="shared" si="47"/>
        <v/>
      </c>
    </row>
    <row r="1515" spans="1:7" x14ac:dyDescent="0.25">
      <c r="A1515" s="64"/>
      <c r="B1515" s="65"/>
      <c r="C1515" s="65"/>
      <c r="D1515" s="66"/>
      <c r="E1515" s="67" t="str">
        <f>IF(C1515="","",IFERROR(IF(INDEX(Impostazioni!$B$9:$B$48,MATCH(C1515,Impostazioni!$A$9:$A$48,0))="","Tipo?",INDEX(Impostazioni!$B$9:$B$48,MATCH(C1515,Impostazioni!$A$9:$A$48,0))),"Categoria?"))</f>
        <v/>
      </c>
      <c r="F1515" s="68" t="str">
        <f t="shared" si="46"/>
        <v/>
      </c>
      <c r="G1515" s="69" t="str">
        <f t="shared" si="47"/>
        <v/>
      </c>
    </row>
    <row r="1516" spans="1:7" x14ac:dyDescent="0.25">
      <c r="A1516" s="64"/>
      <c r="B1516" s="65"/>
      <c r="C1516" s="65"/>
      <c r="D1516" s="66"/>
      <c r="E1516" s="67" t="str">
        <f>IF(C1516="","",IFERROR(IF(INDEX(Impostazioni!$B$9:$B$48,MATCH(C1516,Impostazioni!$A$9:$A$48,0))="","Tipo?",INDEX(Impostazioni!$B$9:$B$48,MATCH(C1516,Impostazioni!$A$9:$A$48,0))),"Categoria?"))</f>
        <v/>
      </c>
      <c r="F1516" s="68" t="str">
        <f t="shared" si="46"/>
        <v/>
      </c>
      <c r="G1516" s="69" t="str">
        <f t="shared" si="47"/>
        <v/>
      </c>
    </row>
    <row r="1517" spans="1:7" x14ac:dyDescent="0.25">
      <c r="A1517" s="64"/>
      <c r="B1517" s="65"/>
      <c r="C1517" s="65"/>
      <c r="D1517" s="66"/>
      <c r="E1517" s="67" t="str">
        <f>IF(C1517="","",IFERROR(IF(INDEX(Impostazioni!$B$9:$B$48,MATCH(C1517,Impostazioni!$A$9:$A$48,0))="","Tipo?",INDEX(Impostazioni!$B$9:$B$48,MATCH(C1517,Impostazioni!$A$9:$A$48,0))),"Categoria?"))</f>
        <v/>
      </c>
      <c r="F1517" s="68" t="str">
        <f t="shared" si="46"/>
        <v/>
      </c>
      <c r="G1517" s="69" t="str">
        <f t="shared" si="47"/>
        <v/>
      </c>
    </row>
    <row r="1518" spans="1:7" x14ac:dyDescent="0.25">
      <c r="A1518" s="64"/>
      <c r="B1518" s="65"/>
      <c r="C1518" s="65"/>
      <c r="D1518" s="66"/>
      <c r="E1518" s="67" t="str">
        <f>IF(C1518="","",IFERROR(IF(INDEX(Impostazioni!$B$9:$B$48,MATCH(C1518,Impostazioni!$A$9:$A$48,0))="","Tipo?",INDEX(Impostazioni!$B$9:$B$48,MATCH(C1518,Impostazioni!$A$9:$A$48,0))),"Categoria?"))</f>
        <v/>
      </c>
      <c r="F1518" s="68" t="str">
        <f t="shared" si="46"/>
        <v/>
      </c>
      <c r="G1518" s="69" t="str">
        <f t="shared" si="47"/>
        <v/>
      </c>
    </row>
    <row r="1519" spans="1:7" x14ac:dyDescent="0.25">
      <c r="A1519" s="64"/>
      <c r="B1519" s="65"/>
      <c r="C1519" s="65"/>
      <c r="D1519" s="66"/>
      <c r="E1519" s="67" t="str">
        <f>IF(C1519="","",IFERROR(IF(INDEX(Impostazioni!$B$9:$B$48,MATCH(C1519,Impostazioni!$A$9:$A$48,0))="","Tipo?",INDEX(Impostazioni!$B$9:$B$48,MATCH(C1519,Impostazioni!$A$9:$A$48,0))),"Categoria?"))</f>
        <v/>
      </c>
      <c r="F1519" s="68" t="str">
        <f t="shared" si="46"/>
        <v/>
      </c>
      <c r="G1519" s="69" t="str">
        <f t="shared" si="47"/>
        <v/>
      </c>
    </row>
    <row r="1520" spans="1:7" x14ac:dyDescent="0.25">
      <c r="A1520" s="64"/>
      <c r="B1520" s="65"/>
      <c r="C1520" s="65"/>
      <c r="D1520" s="66"/>
      <c r="E1520" s="67" t="str">
        <f>IF(C1520="","",IFERROR(IF(INDEX(Impostazioni!$B$9:$B$48,MATCH(C1520,Impostazioni!$A$9:$A$48,0))="","Tipo?",INDEX(Impostazioni!$B$9:$B$48,MATCH(C1520,Impostazioni!$A$9:$A$48,0))),"Categoria?"))</f>
        <v/>
      </c>
      <c r="F1520" s="68" t="str">
        <f t="shared" si="46"/>
        <v/>
      </c>
      <c r="G1520" s="69" t="str">
        <f t="shared" si="47"/>
        <v/>
      </c>
    </row>
    <row r="1521" spans="1:7" x14ac:dyDescent="0.25">
      <c r="A1521" s="64"/>
      <c r="B1521" s="65"/>
      <c r="C1521" s="65"/>
      <c r="D1521" s="66"/>
      <c r="E1521" s="67" t="str">
        <f>IF(C1521="","",IFERROR(IF(INDEX(Impostazioni!$B$9:$B$48,MATCH(C1521,Impostazioni!$A$9:$A$48,0))="","Tipo?",INDEX(Impostazioni!$B$9:$B$48,MATCH(C1521,Impostazioni!$A$9:$A$48,0))),"Categoria?"))</f>
        <v/>
      </c>
      <c r="F1521" s="68" t="str">
        <f t="shared" si="46"/>
        <v/>
      </c>
      <c r="G1521" s="69" t="str">
        <f t="shared" si="47"/>
        <v/>
      </c>
    </row>
    <row r="1522" spans="1:7" x14ac:dyDescent="0.25">
      <c r="A1522" s="64"/>
      <c r="B1522" s="65"/>
      <c r="C1522" s="65"/>
      <c r="D1522" s="66"/>
      <c r="E1522" s="67" t="str">
        <f>IF(C1522="","",IFERROR(IF(INDEX(Impostazioni!$B$9:$B$48,MATCH(C1522,Impostazioni!$A$9:$A$48,0))="","Tipo?",INDEX(Impostazioni!$B$9:$B$48,MATCH(C1522,Impostazioni!$A$9:$A$48,0))),"Categoria?"))</f>
        <v/>
      </c>
      <c r="F1522" s="68" t="str">
        <f t="shared" si="46"/>
        <v/>
      </c>
      <c r="G1522" s="69" t="str">
        <f t="shared" si="47"/>
        <v/>
      </c>
    </row>
    <row r="1523" spans="1:7" x14ac:dyDescent="0.25">
      <c r="A1523" s="64"/>
      <c r="B1523" s="65"/>
      <c r="C1523" s="65"/>
      <c r="D1523" s="66"/>
      <c r="E1523" s="67" t="str">
        <f>IF(C1523="","",IFERROR(IF(INDEX(Impostazioni!$B$9:$B$48,MATCH(C1523,Impostazioni!$A$9:$A$48,0))="","Tipo?",INDEX(Impostazioni!$B$9:$B$48,MATCH(C1523,Impostazioni!$A$9:$A$48,0))),"Categoria?"))</f>
        <v/>
      </c>
      <c r="F1523" s="68" t="str">
        <f t="shared" si="46"/>
        <v/>
      </c>
      <c r="G1523" s="69" t="str">
        <f t="shared" si="47"/>
        <v/>
      </c>
    </row>
    <row r="1524" spans="1:7" x14ac:dyDescent="0.25">
      <c r="A1524" s="64"/>
      <c r="B1524" s="65"/>
      <c r="C1524" s="65"/>
      <c r="D1524" s="66"/>
      <c r="E1524" s="67" t="str">
        <f>IF(C1524="","",IFERROR(IF(INDEX(Impostazioni!$B$9:$B$48,MATCH(C1524,Impostazioni!$A$9:$A$48,0))="","Tipo?",INDEX(Impostazioni!$B$9:$B$48,MATCH(C1524,Impostazioni!$A$9:$A$48,0))),"Categoria?"))</f>
        <v/>
      </c>
      <c r="F1524" s="68" t="str">
        <f t="shared" si="46"/>
        <v/>
      </c>
      <c r="G1524" s="69" t="str">
        <f t="shared" si="47"/>
        <v/>
      </c>
    </row>
    <row r="1525" spans="1:7" x14ac:dyDescent="0.25">
      <c r="A1525" s="64"/>
      <c r="B1525" s="65"/>
      <c r="C1525" s="65"/>
      <c r="D1525" s="66"/>
      <c r="E1525" s="67" t="str">
        <f>IF(C1525="","",IFERROR(IF(INDEX(Impostazioni!$B$9:$B$48,MATCH(C1525,Impostazioni!$A$9:$A$48,0))="","Tipo?",INDEX(Impostazioni!$B$9:$B$48,MATCH(C1525,Impostazioni!$A$9:$A$48,0))),"Categoria?"))</f>
        <v/>
      </c>
      <c r="F1525" s="68" t="str">
        <f t="shared" si="46"/>
        <v/>
      </c>
      <c r="G1525" s="69" t="str">
        <f t="shared" si="47"/>
        <v/>
      </c>
    </row>
    <row r="1526" spans="1:7" x14ac:dyDescent="0.25">
      <c r="A1526" s="64"/>
      <c r="B1526" s="65"/>
      <c r="C1526" s="65"/>
      <c r="D1526" s="66"/>
      <c r="E1526" s="67" t="str">
        <f>IF(C1526="","",IFERROR(IF(INDEX(Impostazioni!$B$9:$B$48,MATCH(C1526,Impostazioni!$A$9:$A$48,0))="","Tipo?",INDEX(Impostazioni!$B$9:$B$48,MATCH(C1526,Impostazioni!$A$9:$A$48,0))),"Categoria?"))</f>
        <v/>
      </c>
      <c r="F1526" s="68" t="str">
        <f t="shared" si="46"/>
        <v/>
      </c>
      <c r="G1526" s="69" t="str">
        <f t="shared" si="47"/>
        <v/>
      </c>
    </row>
    <row r="1527" spans="1:7" x14ac:dyDescent="0.25">
      <c r="A1527" s="64"/>
      <c r="B1527" s="65"/>
      <c r="C1527" s="65"/>
      <c r="D1527" s="66"/>
      <c r="E1527" s="67" t="str">
        <f>IF(C1527="","",IFERROR(IF(INDEX(Impostazioni!$B$9:$B$48,MATCH(C1527,Impostazioni!$A$9:$A$48,0))="","Tipo?",INDEX(Impostazioni!$B$9:$B$48,MATCH(C1527,Impostazioni!$A$9:$A$48,0))),"Categoria?"))</f>
        <v/>
      </c>
      <c r="F1527" s="68" t="str">
        <f t="shared" si="46"/>
        <v/>
      </c>
      <c r="G1527" s="69" t="str">
        <f t="shared" si="47"/>
        <v/>
      </c>
    </row>
    <row r="1528" spans="1:7" x14ac:dyDescent="0.25">
      <c r="A1528" s="64"/>
      <c r="B1528" s="65"/>
      <c r="C1528" s="65"/>
      <c r="D1528" s="66"/>
      <c r="E1528" s="67" t="str">
        <f>IF(C1528="","",IFERROR(IF(INDEX(Impostazioni!$B$9:$B$48,MATCH(C1528,Impostazioni!$A$9:$A$48,0))="","Tipo?",INDEX(Impostazioni!$B$9:$B$48,MATCH(C1528,Impostazioni!$A$9:$A$48,0))),"Categoria?"))</f>
        <v/>
      </c>
      <c r="F1528" s="68" t="str">
        <f t="shared" si="46"/>
        <v/>
      </c>
      <c r="G1528" s="69" t="str">
        <f t="shared" si="47"/>
        <v/>
      </c>
    </row>
    <row r="1529" spans="1:7" x14ac:dyDescent="0.25">
      <c r="A1529" s="64"/>
      <c r="B1529" s="65"/>
      <c r="C1529" s="65"/>
      <c r="D1529" s="66"/>
      <c r="E1529" s="67" t="str">
        <f>IF(C1529="","",IFERROR(IF(INDEX(Impostazioni!$B$9:$B$48,MATCH(C1529,Impostazioni!$A$9:$A$48,0))="","Tipo?",INDEX(Impostazioni!$B$9:$B$48,MATCH(C1529,Impostazioni!$A$9:$A$48,0))),"Categoria?"))</f>
        <v/>
      </c>
      <c r="F1529" s="68" t="str">
        <f t="shared" si="46"/>
        <v/>
      </c>
      <c r="G1529" s="69" t="str">
        <f t="shared" si="47"/>
        <v/>
      </c>
    </row>
    <row r="1530" spans="1:7" x14ac:dyDescent="0.25">
      <c r="A1530" s="64"/>
      <c r="B1530" s="65"/>
      <c r="C1530" s="65"/>
      <c r="D1530" s="66"/>
      <c r="E1530" s="67" t="str">
        <f>IF(C1530="","",IFERROR(IF(INDEX(Impostazioni!$B$9:$B$48,MATCH(C1530,Impostazioni!$A$9:$A$48,0))="","Tipo?",INDEX(Impostazioni!$B$9:$B$48,MATCH(C1530,Impostazioni!$A$9:$A$48,0))),"Categoria?"))</f>
        <v/>
      </c>
      <c r="F1530" s="68" t="str">
        <f t="shared" si="46"/>
        <v/>
      </c>
      <c r="G1530" s="69" t="str">
        <f t="shared" si="47"/>
        <v/>
      </c>
    </row>
    <row r="1531" spans="1:7" x14ac:dyDescent="0.25">
      <c r="A1531" s="64"/>
      <c r="B1531" s="65"/>
      <c r="C1531" s="65"/>
      <c r="D1531" s="66"/>
      <c r="E1531" s="67" t="str">
        <f>IF(C1531="","",IFERROR(IF(INDEX(Impostazioni!$B$9:$B$48,MATCH(C1531,Impostazioni!$A$9:$A$48,0))="","Tipo?",INDEX(Impostazioni!$B$9:$B$48,MATCH(C1531,Impostazioni!$A$9:$A$48,0))),"Categoria?"))</f>
        <v/>
      </c>
      <c r="F1531" s="68" t="str">
        <f t="shared" si="46"/>
        <v/>
      </c>
      <c r="G1531" s="69" t="str">
        <f t="shared" si="47"/>
        <v/>
      </c>
    </row>
    <row r="1532" spans="1:7" x14ac:dyDescent="0.25">
      <c r="A1532" s="64"/>
      <c r="B1532" s="65"/>
      <c r="C1532" s="65"/>
      <c r="D1532" s="66"/>
      <c r="E1532" s="67" t="str">
        <f>IF(C1532="","",IFERROR(IF(INDEX(Impostazioni!$B$9:$B$48,MATCH(C1532,Impostazioni!$A$9:$A$48,0))="","Tipo?",INDEX(Impostazioni!$B$9:$B$48,MATCH(C1532,Impostazioni!$A$9:$A$48,0))),"Categoria?"))</f>
        <v/>
      </c>
      <c r="F1532" s="68" t="str">
        <f t="shared" si="46"/>
        <v/>
      </c>
      <c r="G1532" s="69" t="str">
        <f t="shared" si="47"/>
        <v/>
      </c>
    </row>
    <row r="1533" spans="1:7" x14ac:dyDescent="0.25">
      <c r="A1533" s="64"/>
      <c r="B1533" s="65"/>
      <c r="C1533" s="65"/>
      <c r="D1533" s="66"/>
      <c r="E1533" s="67" t="str">
        <f>IF(C1533="","",IFERROR(IF(INDEX(Impostazioni!$B$9:$B$48,MATCH(C1533,Impostazioni!$A$9:$A$48,0))="","Tipo?",INDEX(Impostazioni!$B$9:$B$48,MATCH(C1533,Impostazioni!$A$9:$A$48,0))),"Categoria?"))</f>
        <v/>
      </c>
      <c r="F1533" s="68" t="str">
        <f t="shared" si="46"/>
        <v/>
      </c>
      <c r="G1533" s="69" t="str">
        <f t="shared" si="47"/>
        <v/>
      </c>
    </row>
    <row r="1534" spans="1:7" x14ac:dyDescent="0.25">
      <c r="A1534" s="64"/>
      <c r="B1534" s="65"/>
      <c r="C1534" s="65"/>
      <c r="D1534" s="66"/>
      <c r="E1534" s="67" t="str">
        <f>IF(C1534="","",IFERROR(IF(INDEX(Impostazioni!$B$9:$B$48,MATCH(C1534,Impostazioni!$A$9:$A$48,0))="","Tipo?",INDEX(Impostazioni!$B$9:$B$48,MATCH(C1534,Impostazioni!$A$9:$A$48,0))),"Categoria?"))</f>
        <v/>
      </c>
      <c r="F1534" s="68" t="str">
        <f t="shared" si="46"/>
        <v/>
      </c>
      <c r="G1534" s="69" t="str">
        <f t="shared" si="47"/>
        <v/>
      </c>
    </row>
    <row r="1535" spans="1:7" x14ac:dyDescent="0.25">
      <c r="A1535" s="64"/>
      <c r="B1535" s="65"/>
      <c r="C1535" s="65"/>
      <c r="D1535" s="66"/>
      <c r="E1535" s="67" t="str">
        <f>IF(C1535="","",IFERROR(IF(INDEX(Impostazioni!$B$9:$B$48,MATCH(C1535,Impostazioni!$A$9:$A$48,0))="","Tipo?",INDEX(Impostazioni!$B$9:$B$48,MATCH(C1535,Impostazioni!$A$9:$A$48,0))),"Categoria?"))</f>
        <v/>
      </c>
      <c r="F1535" s="68" t="str">
        <f t="shared" si="46"/>
        <v/>
      </c>
      <c r="G1535" s="69" t="str">
        <f t="shared" si="47"/>
        <v/>
      </c>
    </row>
    <row r="1536" spans="1:7" x14ac:dyDescent="0.25">
      <c r="A1536" s="64"/>
      <c r="B1536" s="65"/>
      <c r="C1536" s="65"/>
      <c r="D1536" s="66"/>
      <c r="E1536" s="67" t="str">
        <f>IF(C1536="","",IFERROR(IF(INDEX(Impostazioni!$B$9:$B$48,MATCH(C1536,Impostazioni!$A$9:$A$48,0))="","Tipo?",INDEX(Impostazioni!$B$9:$B$48,MATCH(C1536,Impostazioni!$A$9:$A$48,0))),"Categoria?"))</f>
        <v/>
      </c>
      <c r="F1536" s="68" t="str">
        <f t="shared" si="46"/>
        <v/>
      </c>
      <c r="G1536" s="69" t="str">
        <f t="shared" si="47"/>
        <v/>
      </c>
    </row>
    <row r="1537" spans="1:7" x14ac:dyDescent="0.25">
      <c r="A1537" s="64"/>
      <c r="B1537" s="65"/>
      <c r="C1537" s="65"/>
      <c r="D1537" s="66"/>
      <c r="E1537" s="67" t="str">
        <f>IF(C1537="","",IFERROR(IF(INDEX(Impostazioni!$B$9:$B$48,MATCH(C1537,Impostazioni!$A$9:$A$48,0))="","Tipo?",INDEX(Impostazioni!$B$9:$B$48,MATCH(C1537,Impostazioni!$A$9:$A$48,0))),"Categoria?"))</f>
        <v/>
      </c>
      <c r="F1537" s="68" t="str">
        <f t="shared" si="46"/>
        <v/>
      </c>
      <c r="G1537" s="69" t="str">
        <f t="shared" si="47"/>
        <v/>
      </c>
    </row>
    <row r="1538" spans="1:7" x14ac:dyDescent="0.25">
      <c r="A1538" s="64"/>
      <c r="B1538" s="65"/>
      <c r="C1538" s="65"/>
      <c r="D1538" s="66"/>
      <c r="E1538" s="67" t="str">
        <f>IF(C1538="","",IFERROR(IF(INDEX(Impostazioni!$B$9:$B$48,MATCH(C1538,Impostazioni!$A$9:$A$48,0))="","Tipo?",INDEX(Impostazioni!$B$9:$B$48,MATCH(C1538,Impostazioni!$A$9:$A$48,0))),"Categoria?"))</f>
        <v/>
      </c>
      <c r="F1538" s="68" t="str">
        <f t="shared" si="46"/>
        <v/>
      </c>
      <c r="G1538" s="69" t="str">
        <f t="shared" si="47"/>
        <v/>
      </c>
    </row>
    <row r="1539" spans="1:7" x14ac:dyDescent="0.25">
      <c r="A1539" s="64"/>
      <c r="B1539" s="65"/>
      <c r="C1539" s="65"/>
      <c r="D1539" s="66"/>
      <c r="E1539" s="67" t="str">
        <f>IF(C1539="","",IFERROR(IF(INDEX(Impostazioni!$B$9:$B$48,MATCH(C1539,Impostazioni!$A$9:$A$48,0))="","Tipo?",INDEX(Impostazioni!$B$9:$B$48,MATCH(C1539,Impostazioni!$A$9:$A$48,0))),"Categoria?"))</f>
        <v/>
      </c>
      <c r="F1539" s="68" t="str">
        <f t="shared" si="46"/>
        <v/>
      </c>
      <c r="G1539" s="69" t="str">
        <f t="shared" si="47"/>
        <v/>
      </c>
    </row>
    <row r="1540" spans="1:7" x14ac:dyDescent="0.25">
      <c r="A1540" s="64"/>
      <c r="B1540" s="65"/>
      <c r="C1540" s="65"/>
      <c r="D1540" s="66"/>
      <c r="E1540" s="67" t="str">
        <f>IF(C1540="","",IFERROR(IF(INDEX(Impostazioni!$B$9:$B$48,MATCH(C1540,Impostazioni!$A$9:$A$48,0))="","Tipo?",INDEX(Impostazioni!$B$9:$B$48,MATCH(C1540,Impostazioni!$A$9:$A$48,0))),"Categoria?"))</f>
        <v/>
      </c>
      <c r="F1540" s="68" t="str">
        <f t="shared" si="46"/>
        <v/>
      </c>
      <c r="G1540" s="69" t="str">
        <f t="shared" si="47"/>
        <v/>
      </c>
    </row>
    <row r="1541" spans="1:7" x14ac:dyDescent="0.25">
      <c r="A1541" s="64"/>
      <c r="B1541" s="65"/>
      <c r="C1541" s="65"/>
      <c r="D1541" s="66"/>
      <c r="E1541" s="67" t="str">
        <f>IF(C1541="","",IFERROR(IF(INDEX(Impostazioni!$B$9:$B$48,MATCH(C1541,Impostazioni!$A$9:$A$48,0))="","Tipo?",INDEX(Impostazioni!$B$9:$B$48,MATCH(C1541,Impostazioni!$A$9:$A$48,0))),"Categoria?"))</f>
        <v/>
      </c>
      <c r="F1541" s="68" t="str">
        <f t="shared" ref="F1541:F1604" si="48">IF(A1541="","",IFERROR(MONTH(A1541),"Data?"))</f>
        <v/>
      </c>
      <c r="G1541" s="69" t="str">
        <f t="shared" ref="G1541:G1604" si="49">IF(A1541="","",IFERROR(YEAR(A1541),"Data?"))</f>
        <v/>
      </c>
    </row>
    <row r="1542" spans="1:7" x14ac:dyDescent="0.25">
      <c r="A1542" s="64"/>
      <c r="B1542" s="65"/>
      <c r="C1542" s="65"/>
      <c r="D1542" s="66"/>
      <c r="E1542" s="67" t="str">
        <f>IF(C1542="","",IFERROR(IF(INDEX(Impostazioni!$B$9:$B$48,MATCH(C1542,Impostazioni!$A$9:$A$48,0))="","Tipo?",INDEX(Impostazioni!$B$9:$B$48,MATCH(C1542,Impostazioni!$A$9:$A$48,0))),"Categoria?"))</f>
        <v/>
      </c>
      <c r="F1542" s="68" t="str">
        <f t="shared" si="48"/>
        <v/>
      </c>
      <c r="G1542" s="69" t="str">
        <f t="shared" si="49"/>
        <v/>
      </c>
    </row>
    <row r="1543" spans="1:7" x14ac:dyDescent="0.25">
      <c r="A1543" s="64"/>
      <c r="B1543" s="65"/>
      <c r="C1543" s="65"/>
      <c r="D1543" s="66"/>
      <c r="E1543" s="67" t="str">
        <f>IF(C1543="","",IFERROR(IF(INDEX(Impostazioni!$B$9:$B$48,MATCH(C1543,Impostazioni!$A$9:$A$48,0))="","Tipo?",INDEX(Impostazioni!$B$9:$B$48,MATCH(C1543,Impostazioni!$A$9:$A$48,0))),"Categoria?"))</f>
        <v/>
      </c>
      <c r="F1543" s="68" t="str">
        <f t="shared" si="48"/>
        <v/>
      </c>
      <c r="G1543" s="69" t="str">
        <f t="shared" si="49"/>
        <v/>
      </c>
    </row>
    <row r="1544" spans="1:7" x14ac:dyDescent="0.25">
      <c r="A1544" s="64"/>
      <c r="B1544" s="65"/>
      <c r="C1544" s="65"/>
      <c r="D1544" s="66"/>
      <c r="E1544" s="67" t="str">
        <f>IF(C1544="","",IFERROR(IF(INDEX(Impostazioni!$B$9:$B$48,MATCH(C1544,Impostazioni!$A$9:$A$48,0))="","Tipo?",INDEX(Impostazioni!$B$9:$B$48,MATCH(C1544,Impostazioni!$A$9:$A$48,0))),"Categoria?"))</f>
        <v/>
      </c>
      <c r="F1544" s="68" t="str">
        <f t="shared" si="48"/>
        <v/>
      </c>
      <c r="G1544" s="69" t="str">
        <f t="shared" si="49"/>
        <v/>
      </c>
    </row>
    <row r="1545" spans="1:7" x14ac:dyDescent="0.25">
      <c r="A1545" s="64"/>
      <c r="B1545" s="65"/>
      <c r="C1545" s="65"/>
      <c r="D1545" s="66"/>
      <c r="E1545" s="67" t="str">
        <f>IF(C1545="","",IFERROR(IF(INDEX(Impostazioni!$B$9:$B$48,MATCH(C1545,Impostazioni!$A$9:$A$48,0))="","Tipo?",INDEX(Impostazioni!$B$9:$B$48,MATCH(C1545,Impostazioni!$A$9:$A$48,0))),"Categoria?"))</f>
        <v/>
      </c>
      <c r="F1545" s="68" t="str">
        <f t="shared" si="48"/>
        <v/>
      </c>
      <c r="G1545" s="69" t="str">
        <f t="shared" si="49"/>
        <v/>
      </c>
    </row>
    <row r="1546" spans="1:7" x14ac:dyDescent="0.25">
      <c r="A1546" s="64"/>
      <c r="B1546" s="65"/>
      <c r="C1546" s="65"/>
      <c r="D1546" s="66"/>
      <c r="E1546" s="67" t="str">
        <f>IF(C1546="","",IFERROR(IF(INDEX(Impostazioni!$B$9:$B$48,MATCH(C1546,Impostazioni!$A$9:$A$48,0))="","Tipo?",INDEX(Impostazioni!$B$9:$B$48,MATCH(C1546,Impostazioni!$A$9:$A$48,0))),"Categoria?"))</f>
        <v/>
      </c>
      <c r="F1546" s="68" t="str">
        <f t="shared" si="48"/>
        <v/>
      </c>
      <c r="G1546" s="69" t="str">
        <f t="shared" si="49"/>
        <v/>
      </c>
    </row>
    <row r="1547" spans="1:7" x14ac:dyDescent="0.25">
      <c r="A1547" s="64"/>
      <c r="B1547" s="65"/>
      <c r="C1547" s="65"/>
      <c r="D1547" s="66"/>
      <c r="E1547" s="67" t="str">
        <f>IF(C1547="","",IFERROR(IF(INDEX(Impostazioni!$B$9:$B$48,MATCH(C1547,Impostazioni!$A$9:$A$48,0))="","Tipo?",INDEX(Impostazioni!$B$9:$B$48,MATCH(C1547,Impostazioni!$A$9:$A$48,0))),"Categoria?"))</f>
        <v/>
      </c>
      <c r="F1547" s="68" t="str">
        <f t="shared" si="48"/>
        <v/>
      </c>
      <c r="G1547" s="69" t="str">
        <f t="shared" si="49"/>
        <v/>
      </c>
    </row>
    <row r="1548" spans="1:7" x14ac:dyDescent="0.25">
      <c r="A1548" s="64"/>
      <c r="B1548" s="65"/>
      <c r="C1548" s="65"/>
      <c r="D1548" s="66"/>
      <c r="E1548" s="67" t="str">
        <f>IF(C1548="","",IFERROR(IF(INDEX(Impostazioni!$B$9:$B$48,MATCH(C1548,Impostazioni!$A$9:$A$48,0))="","Tipo?",INDEX(Impostazioni!$B$9:$B$48,MATCH(C1548,Impostazioni!$A$9:$A$48,0))),"Categoria?"))</f>
        <v/>
      </c>
      <c r="F1548" s="68" t="str">
        <f t="shared" si="48"/>
        <v/>
      </c>
      <c r="G1548" s="69" t="str">
        <f t="shared" si="49"/>
        <v/>
      </c>
    </row>
    <row r="1549" spans="1:7" x14ac:dyDescent="0.25">
      <c r="A1549" s="64"/>
      <c r="B1549" s="65"/>
      <c r="C1549" s="65"/>
      <c r="D1549" s="66"/>
      <c r="E1549" s="67" t="str">
        <f>IF(C1549="","",IFERROR(IF(INDEX(Impostazioni!$B$9:$B$48,MATCH(C1549,Impostazioni!$A$9:$A$48,0))="","Tipo?",INDEX(Impostazioni!$B$9:$B$48,MATCH(C1549,Impostazioni!$A$9:$A$48,0))),"Categoria?"))</f>
        <v/>
      </c>
      <c r="F1549" s="68" t="str">
        <f t="shared" si="48"/>
        <v/>
      </c>
      <c r="G1549" s="69" t="str">
        <f t="shared" si="49"/>
        <v/>
      </c>
    </row>
    <row r="1550" spans="1:7" x14ac:dyDescent="0.25">
      <c r="A1550" s="64"/>
      <c r="B1550" s="65"/>
      <c r="C1550" s="65"/>
      <c r="D1550" s="66"/>
      <c r="E1550" s="67" t="str">
        <f>IF(C1550="","",IFERROR(IF(INDEX(Impostazioni!$B$9:$B$48,MATCH(C1550,Impostazioni!$A$9:$A$48,0))="","Tipo?",INDEX(Impostazioni!$B$9:$B$48,MATCH(C1550,Impostazioni!$A$9:$A$48,0))),"Categoria?"))</f>
        <v/>
      </c>
      <c r="F1550" s="68" t="str">
        <f t="shared" si="48"/>
        <v/>
      </c>
      <c r="G1550" s="69" t="str">
        <f t="shared" si="49"/>
        <v/>
      </c>
    </row>
    <row r="1551" spans="1:7" x14ac:dyDescent="0.25">
      <c r="A1551" s="64"/>
      <c r="B1551" s="65"/>
      <c r="C1551" s="65"/>
      <c r="D1551" s="66"/>
      <c r="E1551" s="67" t="str">
        <f>IF(C1551="","",IFERROR(IF(INDEX(Impostazioni!$B$9:$B$48,MATCH(C1551,Impostazioni!$A$9:$A$48,0))="","Tipo?",INDEX(Impostazioni!$B$9:$B$48,MATCH(C1551,Impostazioni!$A$9:$A$48,0))),"Categoria?"))</f>
        <v/>
      </c>
      <c r="F1551" s="68" t="str">
        <f t="shared" si="48"/>
        <v/>
      </c>
      <c r="G1551" s="69" t="str">
        <f t="shared" si="49"/>
        <v/>
      </c>
    </row>
    <row r="1552" spans="1:7" x14ac:dyDescent="0.25">
      <c r="A1552" s="64"/>
      <c r="B1552" s="65"/>
      <c r="C1552" s="65"/>
      <c r="D1552" s="66"/>
      <c r="E1552" s="67" t="str">
        <f>IF(C1552="","",IFERROR(IF(INDEX(Impostazioni!$B$9:$B$48,MATCH(C1552,Impostazioni!$A$9:$A$48,0))="","Tipo?",INDEX(Impostazioni!$B$9:$B$48,MATCH(C1552,Impostazioni!$A$9:$A$48,0))),"Categoria?"))</f>
        <v/>
      </c>
      <c r="F1552" s="68" t="str">
        <f t="shared" si="48"/>
        <v/>
      </c>
      <c r="G1552" s="69" t="str">
        <f t="shared" si="49"/>
        <v/>
      </c>
    </row>
    <row r="1553" spans="1:7" x14ac:dyDescent="0.25">
      <c r="A1553" s="64"/>
      <c r="B1553" s="65"/>
      <c r="C1553" s="65"/>
      <c r="D1553" s="66"/>
      <c r="E1553" s="67" t="str">
        <f>IF(C1553="","",IFERROR(IF(INDEX(Impostazioni!$B$9:$B$48,MATCH(C1553,Impostazioni!$A$9:$A$48,0))="","Tipo?",INDEX(Impostazioni!$B$9:$B$48,MATCH(C1553,Impostazioni!$A$9:$A$48,0))),"Categoria?"))</f>
        <v/>
      </c>
      <c r="F1553" s="68" t="str">
        <f t="shared" si="48"/>
        <v/>
      </c>
      <c r="G1553" s="69" t="str">
        <f t="shared" si="49"/>
        <v/>
      </c>
    </row>
    <row r="1554" spans="1:7" x14ac:dyDescent="0.25">
      <c r="A1554" s="64"/>
      <c r="B1554" s="65"/>
      <c r="C1554" s="65"/>
      <c r="D1554" s="66"/>
      <c r="E1554" s="67" t="str">
        <f>IF(C1554="","",IFERROR(IF(INDEX(Impostazioni!$B$9:$B$48,MATCH(C1554,Impostazioni!$A$9:$A$48,0))="","Tipo?",INDEX(Impostazioni!$B$9:$B$48,MATCH(C1554,Impostazioni!$A$9:$A$48,0))),"Categoria?"))</f>
        <v/>
      </c>
      <c r="F1554" s="68" t="str">
        <f t="shared" si="48"/>
        <v/>
      </c>
      <c r="G1554" s="69" t="str">
        <f t="shared" si="49"/>
        <v/>
      </c>
    </row>
    <row r="1555" spans="1:7" x14ac:dyDescent="0.25">
      <c r="A1555" s="64"/>
      <c r="B1555" s="65"/>
      <c r="C1555" s="65"/>
      <c r="D1555" s="66"/>
      <c r="E1555" s="67" t="str">
        <f>IF(C1555="","",IFERROR(IF(INDEX(Impostazioni!$B$9:$B$48,MATCH(C1555,Impostazioni!$A$9:$A$48,0))="","Tipo?",INDEX(Impostazioni!$B$9:$B$48,MATCH(C1555,Impostazioni!$A$9:$A$48,0))),"Categoria?"))</f>
        <v/>
      </c>
      <c r="F1555" s="68" t="str">
        <f t="shared" si="48"/>
        <v/>
      </c>
      <c r="G1555" s="69" t="str">
        <f t="shared" si="49"/>
        <v/>
      </c>
    </row>
    <row r="1556" spans="1:7" x14ac:dyDescent="0.25">
      <c r="A1556" s="64"/>
      <c r="B1556" s="65"/>
      <c r="C1556" s="65"/>
      <c r="D1556" s="66"/>
      <c r="E1556" s="67" t="str">
        <f>IF(C1556="","",IFERROR(IF(INDEX(Impostazioni!$B$9:$B$48,MATCH(C1556,Impostazioni!$A$9:$A$48,0))="","Tipo?",INDEX(Impostazioni!$B$9:$B$48,MATCH(C1556,Impostazioni!$A$9:$A$48,0))),"Categoria?"))</f>
        <v/>
      </c>
      <c r="F1556" s="68" t="str">
        <f t="shared" si="48"/>
        <v/>
      </c>
      <c r="G1556" s="69" t="str">
        <f t="shared" si="49"/>
        <v/>
      </c>
    </row>
    <row r="1557" spans="1:7" x14ac:dyDescent="0.25">
      <c r="A1557" s="64"/>
      <c r="B1557" s="65"/>
      <c r="C1557" s="65"/>
      <c r="D1557" s="66"/>
      <c r="E1557" s="67" t="str">
        <f>IF(C1557="","",IFERROR(IF(INDEX(Impostazioni!$B$9:$B$48,MATCH(C1557,Impostazioni!$A$9:$A$48,0))="","Tipo?",INDEX(Impostazioni!$B$9:$B$48,MATCH(C1557,Impostazioni!$A$9:$A$48,0))),"Categoria?"))</f>
        <v/>
      </c>
      <c r="F1557" s="68" t="str">
        <f t="shared" si="48"/>
        <v/>
      </c>
      <c r="G1557" s="69" t="str">
        <f t="shared" si="49"/>
        <v/>
      </c>
    </row>
    <row r="1558" spans="1:7" x14ac:dyDescent="0.25">
      <c r="A1558" s="64"/>
      <c r="B1558" s="65"/>
      <c r="C1558" s="65"/>
      <c r="D1558" s="66"/>
      <c r="E1558" s="67" t="str">
        <f>IF(C1558="","",IFERROR(IF(INDEX(Impostazioni!$B$9:$B$48,MATCH(C1558,Impostazioni!$A$9:$A$48,0))="","Tipo?",INDEX(Impostazioni!$B$9:$B$48,MATCH(C1558,Impostazioni!$A$9:$A$48,0))),"Categoria?"))</f>
        <v/>
      </c>
      <c r="F1558" s="68" t="str">
        <f t="shared" si="48"/>
        <v/>
      </c>
      <c r="G1558" s="69" t="str">
        <f t="shared" si="49"/>
        <v/>
      </c>
    </row>
    <row r="1559" spans="1:7" x14ac:dyDescent="0.25">
      <c r="A1559" s="64"/>
      <c r="B1559" s="65"/>
      <c r="C1559" s="65"/>
      <c r="D1559" s="66"/>
      <c r="E1559" s="67" t="str">
        <f>IF(C1559="","",IFERROR(IF(INDEX(Impostazioni!$B$9:$B$48,MATCH(C1559,Impostazioni!$A$9:$A$48,0))="","Tipo?",INDEX(Impostazioni!$B$9:$B$48,MATCH(C1559,Impostazioni!$A$9:$A$48,0))),"Categoria?"))</f>
        <v/>
      </c>
      <c r="F1559" s="68" t="str">
        <f t="shared" si="48"/>
        <v/>
      </c>
      <c r="G1559" s="69" t="str">
        <f t="shared" si="49"/>
        <v/>
      </c>
    </row>
    <row r="1560" spans="1:7" x14ac:dyDescent="0.25">
      <c r="A1560" s="64"/>
      <c r="B1560" s="65"/>
      <c r="C1560" s="65"/>
      <c r="D1560" s="66"/>
      <c r="E1560" s="67" t="str">
        <f>IF(C1560="","",IFERROR(IF(INDEX(Impostazioni!$B$9:$B$48,MATCH(C1560,Impostazioni!$A$9:$A$48,0))="","Tipo?",INDEX(Impostazioni!$B$9:$B$48,MATCH(C1560,Impostazioni!$A$9:$A$48,0))),"Categoria?"))</f>
        <v/>
      </c>
      <c r="F1560" s="68" t="str">
        <f t="shared" si="48"/>
        <v/>
      </c>
      <c r="G1560" s="69" t="str">
        <f t="shared" si="49"/>
        <v/>
      </c>
    </row>
    <row r="1561" spans="1:7" x14ac:dyDescent="0.25">
      <c r="A1561" s="64"/>
      <c r="B1561" s="65"/>
      <c r="C1561" s="65"/>
      <c r="D1561" s="66"/>
      <c r="E1561" s="67" t="str">
        <f>IF(C1561="","",IFERROR(IF(INDEX(Impostazioni!$B$9:$B$48,MATCH(C1561,Impostazioni!$A$9:$A$48,0))="","Tipo?",INDEX(Impostazioni!$B$9:$B$48,MATCH(C1561,Impostazioni!$A$9:$A$48,0))),"Categoria?"))</f>
        <v/>
      </c>
      <c r="F1561" s="68" t="str">
        <f t="shared" si="48"/>
        <v/>
      </c>
      <c r="G1561" s="69" t="str">
        <f t="shared" si="49"/>
        <v/>
      </c>
    </row>
    <row r="1562" spans="1:7" x14ac:dyDescent="0.25">
      <c r="A1562" s="64"/>
      <c r="B1562" s="65"/>
      <c r="C1562" s="65"/>
      <c r="D1562" s="66"/>
      <c r="E1562" s="67" t="str">
        <f>IF(C1562="","",IFERROR(IF(INDEX(Impostazioni!$B$9:$B$48,MATCH(C1562,Impostazioni!$A$9:$A$48,0))="","Tipo?",INDEX(Impostazioni!$B$9:$B$48,MATCH(C1562,Impostazioni!$A$9:$A$48,0))),"Categoria?"))</f>
        <v/>
      </c>
      <c r="F1562" s="68" t="str">
        <f t="shared" si="48"/>
        <v/>
      </c>
      <c r="G1562" s="69" t="str">
        <f t="shared" si="49"/>
        <v/>
      </c>
    </row>
    <row r="1563" spans="1:7" x14ac:dyDescent="0.25">
      <c r="A1563" s="64"/>
      <c r="B1563" s="65"/>
      <c r="C1563" s="65"/>
      <c r="D1563" s="66"/>
      <c r="E1563" s="67" t="str">
        <f>IF(C1563="","",IFERROR(IF(INDEX(Impostazioni!$B$9:$B$48,MATCH(C1563,Impostazioni!$A$9:$A$48,0))="","Tipo?",INDEX(Impostazioni!$B$9:$B$48,MATCH(C1563,Impostazioni!$A$9:$A$48,0))),"Categoria?"))</f>
        <v/>
      </c>
      <c r="F1563" s="68" t="str">
        <f t="shared" si="48"/>
        <v/>
      </c>
      <c r="G1563" s="69" t="str">
        <f t="shared" si="49"/>
        <v/>
      </c>
    </row>
    <row r="1564" spans="1:7" x14ac:dyDescent="0.25">
      <c r="A1564" s="64"/>
      <c r="B1564" s="65"/>
      <c r="C1564" s="65"/>
      <c r="D1564" s="66"/>
      <c r="E1564" s="67" t="str">
        <f>IF(C1564="","",IFERROR(IF(INDEX(Impostazioni!$B$9:$B$48,MATCH(C1564,Impostazioni!$A$9:$A$48,0))="","Tipo?",INDEX(Impostazioni!$B$9:$B$48,MATCH(C1564,Impostazioni!$A$9:$A$48,0))),"Categoria?"))</f>
        <v/>
      </c>
      <c r="F1564" s="68" t="str">
        <f t="shared" si="48"/>
        <v/>
      </c>
      <c r="G1564" s="69" t="str">
        <f t="shared" si="49"/>
        <v/>
      </c>
    </row>
    <row r="1565" spans="1:7" x14ac:dyDescent="0.25">
      <c r="A1565" s="64"/>
      <c r="B1565" s="65"/>
      <c r="C1565" s="65"/>
      <c r="D1565" s="66"/>
      <c r="E1565" s="67" t="str">
        <f>IF(C1565="","",IFERROR(IF(INDEX(Impostazioni!$B$9:$B$48,MATCH(C1565,Impostazioni!$A$9:$A$48,0))="","Tipo?",INDEX(Impostazioni!$B$9:$B$48,MATCH(C1565,Impostazioni!$A$9:$A$48,0))),"Categoria?"))</f>
        <v/>
      </c>
      <c r="F1565" s="68" t="str">
        <f t="shared" si="48"/>
        <v/>
      </c>
      <c r="G1565" s="69" t="str">
        <f t="shared" si="49"/>
        <v/>
      </c>
    </row>
    <row r="1566" spans="1:7" x14ac:dyDescent="0.25">
      <c r="A1566" s="64"/>
      <c r="B1566" s="65"/>
      <c r="C1566" s="65"/>
      <c r="D1566" s="66"/>
      <c r="E1566" s="67" t="str">
        <f>IF(C1566="","",IFERROR(IF(INDEX(Impostazioni!$B$9:$B$48,MATCH(C1566,Impostazioni!$A$9:$A$48,0))="","Tipo?",INDEX(Impostazioni!$B$9:$B$48,MATCH(C1566,Impostazioni!$A$9:$A$48,0))),"Categoria?"))</f>
        <v/>
      </c>
      <c r="F1566" s="68" t="str">
        <f t="shared" si="48"/>
        <v/>
      </c>
      <c r="G1566" s="69" t="str">
        <f t="shared" si="49"/>
        <v/>
      </c>
    </row>
    <row r="1567" spans="1:7" x14ac:dyDescent="0.25">
      <c r="A1567" s="64"/>
      <c r="B1567" s="65"/>
      <c r="C1567" s="65"/>
      <c r="D1567" s="66"/>
      <c r="E1567" s="67" t="str">
        <f>IF(C1567="","",IFERROR(IF(INDEX(Impostazioni!$B$9:$B$48,MATCH(C1567,Impostazioni!$A$9:$A$48,0))="","Tipo?",INDEX(Impostazioni!$B$9:$B$48,MATCH(C1567,Impostazioni!$A$9:$A$48,0))),"Categoria?"))</f>
        <v/>
      </c>
      <c r="F1567" s="68" t="str">
        <f t="shared" si="48"/>
        <v/>
      </c>
      <c r="G1567" s="69" t="str">
        <f t="shared" si="49"/>
        <v/>
      </c>
    </row>
    <row r="1568" spans="1:7" x14ac:dyDescent="0.25">
      <c r="A1568" s="64"/>
      <c r="B1568" s="65"/>
      <c r="C1568" s="65"/>
      <c r="D1568" s="66"/>
      <c r="E1568" s="67" t="str">
        <f>IF(C1568="","",IFERROR(IF(INDEX(Impostazioni!$B$9:$B$48,MATCH(C1568,Impostazioni!$A$9:$A$48,0))="","Tipo?",INDEX(Impostazioni!$B$9:$B$48,MATCH(C1568,Impostazioni!$A$9:$A$48,0))),"Categoria?"))</f>
        <v/>
      </c>
      <c r="F1568" s="68" t="str">
        <f t="shared" si="48"/>
        <v/>
      </c>
      <c r="G1568" s="69" t="str">
        <f t="shared" si="49"/>
        <v/>
      </c>
    </row>
    <row r="1569" spans="1:7" x14ac:dyDescent="0.25">
      <c r="A1569" s="64"/>
      <c r="B1569" s="65"/>
      <c r="C1569" s="65"/>
      <c r="D1569" s="66"/>
      <c r="E1569" s="67" t="str">
        <f>IF(C1569="","",IFERROR(IF(INDEX(Impostazioni!$B$9:$B$48,MATCH(C1569,Impostazioni!$A$9:$A$48,0))="","Tipo?",INDEX(Impostazioni!$B$9:$B$48,MATCH(C1569,Impostazioni!$A$9:$A$48,0))),"Categoria?"))</f>
        <v/>
      </c>
      <c r="F1569" s="68" t="str">
        <f t="shared" si="48"/>
        <v/>
      </c>
      <c r="G1569" s="69" t="str">
        <f t="shared" si="49"/>
        <v/>
      </c>
    </row>
    <row r="1570" spans="1:7" x14ac:dyDescent="0.25">
      <c r="A1570" s="64"/>
      <c r="B1570" s="65"/>
      <c r="C1570" s="65"/>
      <c r="D1570" s="66"/>
      <c r="E1570" s="67" t="str">
        <f>IF(C1570="","",IFERROR(IF(INDEX(Impostazioni!$B$9:$B$48,MATCH(C1570,Impostazioni!$A$9:$A$48,0))="","Tipo?",INDEX(Impostazioni!$B$9:$B$48,MATCH(C1570,Impostazioni!$A$9:$A$48,0))),"Categoria?"))</f>
        <v/>
      </c>
      <c r="F1570" s="68" t="str">
        <f t="shared" si="48"/>
        <v/>
      </c>
      <c r="G1570" s="69" t="str">
        <f t="shared" si="49"/>
        <v/>
      </c>
    </row>
    <row r="1571" spans="1:7" x14ac:dyDescent="0.25">
      <c r="A1571" s="64"/>
      <c r="B1571" s="65"/>
      <c r="C1571" s="65"/>
      <c r="D1571" s="66"/>
      <c r="E1571" s="67" t="str">
        <f>IF(C1571="","",IFERROR(IF(INDEX(Impostazioni!$B$9:$B$48,MATCH(C1571,Impostazioni!$A$9:$A$48,0))="","Tipo?",INDEX(Impostazioni!$B$9:$B$48,MATCH(C1571,Impostazioni!$A$9:$A$48,0))),"Categoria?"))</f>
        <v/>
      </c>
      <c r="F1571" s="68" t="str">
        <f t="shared" si="48"/>
        <v/>
      </c>
      <c r="G1571" s="69" t="str">
        <f t="shared" si="49"/>
        <v/>
      </c>
    </row>
    <row r="1572" spans="1:7" x14ac:dyDescent="0.25">
      <c r="A1572" s="64"/>
      <c r="B1572" s="65"/>
      <c r="C1572" s="65"/>
      <c r="D1572" s="66"/>
      <c r="E1572" s="67" t="str">
        <f>IF(C1572="","",IFERROR(IF(INDEX(Impostazioni!$B$9:$B$48,MATCH(C1572,Impostazioni!$A$9:$A$48,0))="","Tipo?",INDEX(Impostazioni!$B$9:$B$48,MATCH(C1572,Impostazioni!$A$9:$A$48,0))),"Categoria?"))</f>
        <v/>
      </c>
      <c r="F1572" s="68" t="str">
        <f t="shared" si="48"/>
        <v/>
      </c>
      <c r="G1572" s="69" t="str">
        <f t="shared" si="49"/>
        <v/>
      </c>
    </row>
    <row r="1573" spans="1:7" x14ac:dyDescent="0.25">
      <c r="A1573" s="64"/>
      <c r="B1573" s="65"/>
      <c r="C1573" s="65"/>
      <c r="D1573" s="66"/>
      <c r="E1573" s="67" t="str">
        <f>IF(C1573="","",IFERROR(IF(INDEX(Impostazioni!$B$9:$B$48,MATCH(C1573,Impostazioni!$A$9:$A$48,0))="","Tipo?",INDEX(Impostazioni!$B$9:$B$48,MATCH(C1573,Impostazioni!$A$9:$A$48,0))),"Categoria?"))</f>
        <v/>
      </c>
      <c r="F1573" s="68" t="str">
        <f t="shared" si="48"/>
        <v/>
      </c>
      <c r="G1573" s="69" t="str">
        <f t="shared" si="49"/>
        <v/>
      </c>
    </row>
    <row r="1574" spans="1:7" x14ac:dyDescent="0.25">
      <c r="A1574" s="64"/>
      <c r="B1574" s="65"/>
      <c r="C1574" s="65"/>
      <c r="D1574" s="66"/>
      <c r="E1574" s="67" t="str">
        <f>IF(C1574="","",IFERROR(IF(INDEX(Impostazioni!$B$9:$B$48,MATCH(C1574,Impostazioni!$A$9:$A$48,0))="","Tipo?",INDEX(Impostazioni!$B$9:$B$48,MATCH(C1574,Impostazioni!$A$9:$A$48,0))),"Categoria?"))</f>
        <v/>
      </c>
      <c r="F1574" s="68" t="str">
        <f t="shared" si="48"/>
        <v/>
      </c>
      <c r="G1574" s="69" t="str">
        <f t="shared" si="49"/>
        <v/>
      </c>
    </row>
    <row r="1575" spans="1:7" x14ac:dyDescent="0.25">
      <c r="A1575" s="64"/>
      <c r="B1575" s="65"/>
      <c r="C1575" s="65"/>
      <c r="D1575" s="66"/>
      <c r="E1575" s="67" t="str">
        <f>IF(C1575="","",IFERROR(IF(INDEX(Impostazioni!$B$9:$B$48,MATCH(C1575,Impostazioni!$A$9:$A$48,0))="","Tipo?",INDEX(Impostazioni!$B$9:$B$48,MATCH(C1575,Impostazioni!$A$9:$A$48,0))),"Categoria?"))</f>
        <v/>
      </c>
      <c r="F1575" s="68" t="str">
        <f t="shared" si="48"/>
        <v/>
      </c>
      <c r="G1575" s="69" t="str">
        <f t="shared" si="49"/>
        <v/>
      </c>
    </row>
    <row r="1576" spans="1:7" x14ac:dyDescent="0.25">
      <c r="A1576" s="64"/>
      <c r="B1576" s="65"/>
      <c r="C1576" s="65"/>
      <c r="D1576" s="66"/>
      <c r="E1576" s="67" t="str">
        <f>IF(C1576="","",IFERROR(IF(INDEX(Impostazioni!$B$9:$B$48,MATCH(C1576,Impostazioni!$A$9:$A$48,0))="","Tipo?",INDEX(Impostazioni!$B$9:$B$48,MATCH(C1576,Impostazioni!$A$9:$A$48,0))),"Categoria?"))</f>
        <v/>
      </c>
      <c r="F1576" s="68" t="str">
        <f t="shared" si="48"/>
        <v/>
      </c>
      <c r="G1576" s="69" t="str">
        <f t="shared" si="49"/>
        <v/>
      </c>
    </row>
    <row r="1577" spans="1:7" x14ac:dyDescent="0.25">
      <c r="A1577" s="64"/>
      <c r="B1577" s="65"/>
      <c r="C1577" s="65"/>
      <c r="D1577" s="66"/>
      <c r="E1577" s="67" t="str">
        <f>IF(C1577="","",IFERROR(IF(INDEX(Impostazioni!$B$9:$B$48,MATCH(C1577,Impostazioni!$A$9:$A$48,0))="","Tipo?",INDEX(Impostazioni!$B$9:$B$48,MATCH(C1577,Impostazioni!$A$9:$A$48,0))),"Categoria?"))</f>
        <v/>
      </c>
      <c r="F1577" s="68" t="str">
        <f t="shared" si="48"/>
        <v/>
      </c>
      <c r="G1577" s="69" t="str">
        <f t="shared" si="49"/>
        <v/>
      </c>
    </row>
    <row r="1578" spans="1:7" x14ac:dyDescent="0.25">
      <c r="A1578" s="64"/>
      <c r="B1578" s="65"/>
      <c r="C1578" s="65"/>
      <c r="D1578" s="66"/>
      <c r="E1578" s="67" t="str">
        <f>IF(C1578="","",IFERROR(IF(INDEX(Impostazioni!$B$9:$B$48,MATCH(C1578,Impostazioni!$A$9:$A$48,0))="","Tipo?",INDEX(Impostazioni!$B$9:$B$48,MATCH(C1578,Impostazioni!$A$9:$A$48,0))),"Categoria?"))</f>
        <v/>
      </c>
      <c r="F1578" s="68" t="str">
        <f t="shared" si="48"/>
        <v/>
      </c>
      <c r="G1578" s="69" t="str">
        <f t="shared" si="49"/>
        <v/>
      </c>
    </row>
    <row r="1579" spans="1:7" x14ac:dyDescent="0.25">
      <c r="A1579" s="64"/>
      <c r="B1579" s="65"/>
      <c r="C1579" s="65"/>
      <c r="D1579" s="66"/>
      <c r="E1579" s="67" t="str">
        <f>IF(C1579="","",IFERROR(IF(INDEX(Impostazioni!$B$9:$B$48,MATCH(C1579,Impostazioni!$A$9:$A$48,0))="","Tipo?",INDEX(Impostazioni!$B$9:$B$48,MATCH(C1579,Impostazioni!$A$9:$A$48,0))),"Categoria?"))</f>
        <v/>
      </c>
      <c r="F1579" s="68" t="str">
        <f t="shared" si="48"/>
        <v/>
      </c>
      <c r="G1579" s="69" t="str">
        <f t="shared" si="49"/>
        <v/>
      </c>
    </row>
    <row r="1580" spans="1:7" x14ac:dyDescent="0.25">
      <c r="A1580" s="64"/>
      <c r="B1580" s="65"/>
      <c r="C1580" s="65"/>
      <c r="D1580" s="66"/>
      <c r="E1580" s="67" t="str">
        <f>IF(C1580="","",IFERROR(IF(INDEX(Impostazioni!$B$9:$B$48,MATCH(C1580,Impostazioni!$A$9:$A$48,0))="","Tipo?",INDEX(Impostazioni!$B$9:$B$48,MATCH(C1580,Impostazioni!$A$9:$A$48,0))),"Categoria?"))</f>
        <v/>
      </c>
      <c r="F1580" s="68" t="str">
        <f t="shared" si="48"/>
        <v/>
      </c>
      <c r="G1580" s="69" t="str">
        <f t="shared" si="49"/>
        <v/>
      </c>
    </row>
    <row r="1581" spans="1:7" x14ac:dyDescent="0.25">
      <c r="A1581" s="64"/>
      <c r="B1581" s="65"/>
      <c r="C1581" s="65"/>
      <c r="D1581" s="66"/>
      <c r="E1581" s="67" t="str">
        <f>IF(C1581="","",IFERROR(IF(INDEX(Impostazioni!$B$9:$B$48,MATCH(C1581,Impostazioni!$A$9:$A$48,0))="","Tipo?",INDEX(Impostazioni!$B$9:$B$48,MATCH(C1581,Impostazioni!$A$9:$A$48,0))),"Categoria?"))</f>
        <v/>
      </c>
      <c r="F1581" s="68" t="str">
        <f t="shared" si="48"/>
        <v/>
      </c>
      <c r="G1581" s="69" t="str">
        <f t="shared" si="49"/>
        <v/>
      </c>
    </row>
    <row r="1582" spans="1:7" x14ac:dyDescent="0.25">
      <c r="A1582" s="64"/>
      <c r="B1582" s="65"/>
      <c r="C1582" s="65"/>
      <c r="D1582" s="66"/>
      <c r="E1582" s="67" t="str">
        <f>IF(C1582="","",IFERROR(IF(INDEX(Impostazioni!$B$9:$B$48,MATCH(C1582,Impostazioni!$A$9:$A$48,0))="","Tipo?",INDEX(Impostazioni!$B$9:$B$48,MATCH(C1582,Impostazioni!$A$9:$A$48,0))),"Categoria?"))</f>
        <v/>
      </c>
      <c r="F1582" s="68" t="str">
        <f t="shared" si="48"/>
        <v/>
      </c>
      <c r="G1582" s="69" t="str">
        <f t="shared" si="49"/>
        <v/>
      </c>
    </row>
    <row r="1583" spans="1:7" x14ac:dyDescent="0.25">
      <c r="A1583" s="64"/>
      <c r="B1583" s="65"/>
      <c r="C1583" s="65"/>
      <c r="D1583" s="66"/>
      <c r="E1583" s="67" t="str">
        <f>IF(C1583="","",IFERROR(IF(INDEX(Impostazioni!$B$9:$B$48,MATCH(C1583,Impostazioni!$A$9:$A$48,0))="","Tipo?",INDEX(Impostazioni!$B$9:$B$48,MATCH(C1583,Impostazioni!$A$9:$A$48,0))),"Categoria?"))</f>
        <v/>
      </c>
      <c r="F1583" s="68" t="str">
        <f t="shared" si="48"/>
        <v/>
      </c>
      <c r="G1583" s="69" t="str">
        <f t="shared" si="49"/>
        <v/>
      </c>
    </row>
    <row r="1584" spans="1:7" x14ac:dyDescent="0.25">
      <c r="A1584" s="64"/>
      <c r="B1584" s="65"/>
      <c r="C1584" s="65"/>
      <c r="D1584" s="66"/>
      <c r="E1584" s="67" t="str">
        <f>IF(C1584="","",IFERROR(IF(INDEX(Impostazioni!$B$9:$B$48,MATCH(C1584,Impostazioni!$A$9:$A$48,0))="","Tipo?",INDEX(Impostazioni!$B$9:$B$48,MATCH(C1584,Impostazioni!$A$9:$A$48,0))),"Categoria?"))</f>
        <v/>
      </c>
      <c r="F1584" s="68" t="str">
        <f t="shared" si="48"/>
        <v/>
      </c>
      <c r="G1584" s="69" t="str">
        <f t="shared" si="49"/>
        <v/>
      </c>
    </row>
    <row r="1585" spans="1:7" x14ac:dyDescent="0.25">
      <c r="A1585" s="64"/>
      <c r="B1585" s="65"/>
      <c r="C1585" s="65"/>
      <c r="D1585" s="66"/>
      <c r="E1585" s="67" t="str">
        <f>IF(C1585="","",IFERROR(IF(INDEX(Impostazioni!$B$9:$B$48,MATCH(C1585,Impostazioni!$A$9:$A$48,0))="","Tipo?",INDEX(Impostazioni!$B$9:$B$48,MATCH(C1585,Impostazioni!$A$9:$A$48,0))),"Categoria?"))</f>
        <v/>
      </c>
      <c r="F1585" s="68" t="str">
        <f t="shared" si="48"/>
        <v/>
      </c>
      <c r="G1585" s="69" t="str">
        <f t="shared" si="49"/>
        <v/>
      </c>
    </row>
    <row r="1586" spans="1:7" x14ac:dyDescent="0.25">
      <c r="A1586" s="64"/>
      <c r="B1586" s="65"/>
      <c r="C1586" s="65"/>
      <c r="D1586" s="66"/>
      <c r="E1586" s="67" t="str">
        <f>IF(C1586="","",IFERROR(IF(INDEX(Impostazioni!$B$9:$B$48,MATCH(C1586,Impostazioni!$A$9:$A$48,0))="","Tipo?",INDEX(Impostazioni!$B$9:$B$48,MATCH(C1586,Impostazioni!$A$9:$A$48,0))),"Categoria?"))</f>
        <v/>
      </c>
      <c r="F1586" s="68" t="str">
        <f t="shared" si="48"/>
        <v/>
      </c>
      <c r="G1586" s="69" t="str">
        <f t="shared" si="49"/>
        <v/>
      </c>
    </row>
    <row r="1587" spans="1:7" x14ac:dyDescent="0.25">
      <c r="A1587" s="64"/>
      <c r="B1587" s="65"/>
      <c r="C1587" s="65"/>
      <c r="D1587" s="66"/>
      <c r="E1587" s="67" t="str">
        <f>IF(C1587="","",IFERROR(IF(INDEX(Impostazioni!$B$9:$B$48,MATCH(C1587,Impostazioni!$A$9:$A$48,0))="","Tipo?",INDEX(Impostazioni!$B$9:$B$48,MATCH(C1587,Impostazioni!$A$9:$A$48,0))),"Categoria?"))</f>
        <v/>
      </c>
      <c r="F1587" s="68" t="str">
        <f t="shared" si="48"/>
        <v/>
      </c>
      <c r="G1587" s="69" t="str">
        <f t="shared" si="49"/>
        <v/>
      </c>
    </row>
    <row r="1588" spans="1:7" x14ac:dyDescent="0.25">
      <c r="A1588" s="64"/>
      <c r="B1588" s="65"/>
      <c r="C1588" s="65"/>
      <c r="D1588" s="66"/>
      <c r="E1588" s="67" t="str">
        <f>IF(C1588="","",IFERROR(IF(INDEX(Impostazioni!$B$9:$B$48,MATCH(C1588,Impostazioni!$A$9:$A$48,0))="","Tipo?",INDEX(Impostazioni!$B$9:$B$48,MATCH(C1588,Impostazioni!$A$9:$A$48,0))),"Categoria?"))</f>
        <v/>
      </c>
      <c r="F1588" s="68" t="str">
        <f t="shared" si="48"/>
        <v/>
      </c>
      <c r="G1588" s="69" t="str">
        <f t="shared" si="49"/>
        <v/>
      </c>
    </row>
    <row r="1589" spans="1:7" x14ac:dyDescent="0.25">
      <c r="A1589" s="64"/>
      <c r="B1589" s="65"/>
      <c r="C1589" s="65"/>
      <c r="D1589" s="66"/>
      <c r="E1589" s="67" t="str">
        <f>IF(C1589="","",IFERROR(IF(INDEX(Impostazioni!$B$9:$B$48,MATCH(C1589,Impostazioni!$A$9:$A$48,0))="","Tipo?",INDEX(Impostazioni!$B$9:$B$48,MATCH(C1589,Impostazioni!$A$9:$A$48,0))),"Categoria?"))</f>
        <v/>
      </c>
      <c r="F1589" s="68" t="str">
        <f t="shared" si="48"/>
        <v/>
      </c>
      <c r="G1589" s="69" t="str">
        <f t="shared" si="49"/>
        <v/>
      </c>
    </row>
    <row r="1590" spans="1:7" x14ac:dyDescent="0.25">
      <c r="A1590" s="64"/>
      <c r="B1590" s="65"/>
      <c r="C1590" s="65"/>
      <c r="D1590" s="66"/>
      <c r="E1590" s="67" t="str">
        <f>IF(C1590="","",IFERROR(IF(INDEX(Impostazioni!$B$9:$B$48,MATCH(C1590,Impostazioni!$A$9:$A$48,0))="","Tipo?",INDEX(Impostazioni!$B$9:$B$48,MATCH(C1590,Impostazioni!$A$9:$A$48,0))),"Categoria?"))</f>
        <v/>
      </c>
      <c r="F1590" s="68" t="str">
        <f t="shared" si="48"/>
        <v/>
      </c>
      <c r="G1590" s="69" t="str">
        <f t="shared" si="49"/>
        <v/>
      </c>
    </row>
    <row r="1591" spans="1:7" x14ac:dyDescent="0.25">
      <c r="A1591" s="64"/>
      <c r="B1591" s="65"/>
      <c r="C1591" s="65"/>
      <c r="D1591" s="66"/>
      <c r="E1591" s="67" t="str">
        <f>IF(C1591="","",IFERROR(IF(INDEX(Impostazioni!$B$9:$B$48,MATCH(C1591,Impostazioni!$A$9:$A$48,0))="","Tipo?",INDEX(Impostazioni!$B$9:$B$48,MATCH(C1591,Impostazioni!$A$9:$A$48,0))),"Categoria?"))</f>
        <v/>
      </c>
      <c r="F1591" s="68" t="str">
        <f t="shared" si="48"/>
        <v/>
      </c>
      <c r="G1591" s="69" t="str">
        <f t="shared" si="49"/>
        <v/>
      </c>
    </row>
    <row r="1592" spans="1:7" x14ac:dyDescent="0.25">
      <c r="A1592" s="64"/>
      <c r="B1592" s="65"/>
      <c r="C1592" s="65"/>
      <c r="D1592" s="66"/>
      <c r="E1592" s="67" t="str">
        <f>IF(C1592="","",IFERROR(IF(INDEX(Impostazioni!$B$9:$B$48,MATCH(C1592,Impostazioni!$A$9:$A$48,0))="","Tipo?",INDEX(Impostazioni!$B$9:$B$48,MATCH(C1592,Impostazioni!$A$9:$A$48,0))),"Categoria?"))</f>
        <v/>
      </c>
      <c r="F1592" s="68" t="str">
        <f t="shared" si="48"/>
        <v/>
      </c>
      <c r="G1592" s="69" t="str">
        <f t="shared" si="49"/>
        <v/>
      </c>
    </row>
    <row r="1593" spans="1:7" x14ac:dyDescent="0.25">
      <c r="A1593" s="64"/>
      <c r="B1593" s="65"/>
      <c r="C1593" s="65"/>
      <c r="D1593" s="66"/>
      <c r="E1593" s="67" t="str">
        <f>IF(C1593="","",IFERROR(IF(INDEX(Impostazioni!$B$9:$B$48,MATCH(C1593,Impostazioni!$A$9:$A$48,0))="","Tipo?",INDEX(Impostazioni!$B$9:$B$48,MATCH(C1593,Impostazioni!$A$9:$A$48,0))),"Categoria?"))</f>
        <v/>
      </c>
      <c r="F1593" s="68" t="str">
        <f t="shared" si="48"/>
        <v/>
      </c>
      <c r="G1593" s="69" t="str">
        <f t="shared" si="49"/>
        <v/>
      </c>
    </row>
    <row r="1594" spans="1:7" x14ac:dyDescent="0.25">
      <c r="A1594" s="64"/>
      <c r="B1594" s="65"/>
      <c r="C1594" s="65"/>
      <c r="D1594" s="66"/>
      <c r="E1594" s="67" t="str">
        <f>IF(C1594="","",IFERROR(IF(INDEX(Impostazioni!$B$9:$B$48,MATCH(C1594,Impostazioni!$A$9:$A$48,0))="","Tipo?",INDEX(Impostazioni!$B$9:$B$48,MATCH(C1594,Impostazioni!$A$9:$A$48,0))),"Categoria?"))</f>
        <v/>
      </c>
      <c r="F1594" s="68" t="str">
        <f t="shared" si="48"/>
        <v/>
      </c>
      <c r="G1594" s="69" t="str">
        <f t="shared" si="49"/>
        <v/>
      </c>
    </row>
    <row r="1595" spans="1:7" x14ac:dyDescent="0.25">
      <c r="A1595" s="64"/>
      <c r="B1595" s="65"/>
      <c r="C1595" s="65"/>
      <c r="D1595" s="66"/>
      <c r="E1595" s="67" t="str">
        <f>IF(C1595="","",IFERROR(IF(INDEX(Impostazioni!$B$9:$B$48,MATCH(C1595,Impostazioni!$A$9:$A$48,0))="","Tipo?",INDEX(Impostazioni!$B$9:$B$48,MATCH(C1595,Impostazioni!$A$9:$A$48,0))),"Categoria?"))</f>
        <v/>
      </c>
      <c r="F1595" s="68" t="str">
        <f t="shared" si="48"/>
        <v/>
      </c>
      <c r="G1595" s="69" t="str">
        <f t="shared" si="49"/>
        <v/>
      </c>
    </row>
    <row r="1596" spans="1:7" x14ac:dyDescent="0.25">
      <c r="A1596" s="64"/>
      <c r="B1596" s="65"/>
      <c r="C1596" s="65"/>
      <c r="D1596" s="66"/>
      <c r="E1596" s="67" t="str">
        <f>IF(C1596="","",IFERROR(IF(INDEX(Impostazioni!$B$9:$B$48,MATCH(C1596,Impostazioni!$A$9:$A$48,0))="","Tipo?",INDEX(Impostazioni!$B$9:$B$48,MATCH(C1596,Impostazioni!$A$9:$A$48,0))),"Categoria?"))</f>
        <v/>
      </c>
      <c r="F1596" s="68" t="str">
        <f t="shared" si="48"/>
        <v/>
      </c>
      <c r="G1596" s="69" t="str">
        <f t="shared" si="49"/>
        <v/>
      </c>
    </row>
    <row r="1597" spans="1:7" x14ac:dyDescent="0.25">
      <c r="A1597" s="64"/>
      <c r="B1597" s="65"/>
      <c r="C1597" s="65"/>
      <c r="D1597" s="66"/>
      <c r="E1597" s="67" t="str">
        <f>IF(C1597="","",IFERROR(IF(INDEX(Impostazioni!$B$9:$B$48,MATCH(C1597,Impostazioni!$A$9:$A$48,0))="","Tipo?",INDEX(Impostazioni!$B$9:$B$48,MATCH(C1597,Impostazioni!$A$9:$A$48,0))),"Categoria?"))</f>
        <v/>
      </c>
      <c r="F1597" s="68" t="str">
        <f t="shared" si="48"/>
        <v/>
      </c>
      <c r="G1597" s="69" t="str">
        <f t="shared" si="49"/>
        <v/>
      </c>
    </row>
    <row r="1598" spans="1:7" x14ac:dyDescent="0.25">
      <c r="A1598" s="64"/>
      <c r="B1598" s="65"/>
      <c r="C1598" s="65"/>
      <c r="D1598" s="66"/>
      <c r="E1598" s="67" t="str">
        <f>IF(C1598="","",IFERROR(IF(INDEX(Impostazioni!$B$9:$B$48,MATCH(C1598,Impostazioni!$A$9:$A$48,0))="","Tipo?",INDEX(Impostazioni!$B$9:$B$48,MATCH(C1598,Impostazioni!$A$9:$A$48,0))),"Categoria?"))</f>
        <v/>
      </c>
      <c r="F1598" s="68" t="str">
        <f t="shared" si="48"/>
        <v/>
      </c>
      <c r="G1598" s="69" t="str">
        <f t="shared" si="49"/>
        <v/>
      </c>
    </row>
    <row r="1599" spans="1:7" x14ac:dyDescent="0.25">
      <c r="A1599" s="64"/>
      <c r="B1599" s="65"/>
      <c r="C1599" s="65"/>
      <c r="D1599" s="66"/>
      <c r="E1599" s="67" t="str">
        <f>IF(C1599="","",IFERROR(IF(INDEX(Impostazioni!$B$9:$B$48,MATCH(C1599,Impostazioni!$A$9:$A$48,0))="","Tipo?",INDEX(Impostazioni!$B$9:$B$48,MATCH(C1599,Impostazioni!$A$9:$A$48,0))),"Categoria?"))</f>
        <v/>
      </c>
      <c r="F1599" s="68" t="str">
        <f t="shared" si="48"/>
        <v/>
      </c>
      <c r="G1599" s="69" t="str">
        <f t="shared" si="49"/>
        <v/>
      </c>
    </row>
    <row r="1600" spans="1:7" x14ac:dyDescent="0.25">
      <c r="A1600" s="64"/>
      <c r="B1600" s="65"/>
      <c r="C1600" s="65"/>
      <c r="D1600" s="66"/>
      <c r="E1600" s="67" t="str">
        <f>IF(C1600="","",IFERROR(IF(INDEX(Impostazioni!$B$9:$B$48,MATCH(C1600,Impostazioni!$A$9:$A$48,0))="","Tipo?",INDEX(Impostazioni!$B$9:$B$48,MATCH(C1600,Impostazioni!$A$9:$A$48,0))),"Categoria?"))</f>
        <v/>
      </c>
      <c r="F1600" s="68" t="str">
        <f t="shared" si="48"/>
        <v/>
      </c>
      <c r="G1600" s="69" t="str">
        <f t="shared" si="49"/>
        <v/>
      </c>
    </row>
    <row r="1601" spans="1:7" x14ac:dyDescent="0.25">
      <c r="A1601" s="64"/>
      <c r="B1601" s="65"/>
      <c r="C1601" s="65"/>
      <c r="D1601" s="66"/>
      <c r="E1601" s="67" t="str">
        <f>IF(C1601="","",IFERROR(IF(INDEX(Impostazioni!$B$9:$B$48,MATCH(C1601,Impostazioni!$A$9:$A$48,0))="","Tipo?",INDEX(Impostazioni!$B$9:$B$48,MATCH(C1601,Impostazioni!$A$9:$A$48,0))),"Categoria?"))</f>
        <v/>
      </c>
      <c r="F1601" s="68" t="str">
        <f t="shared" si="48"/>
        <v/>
      </c>
      <c r="G1601" s="69" t="str">
        <f t="shared" si="49"/>
        <v/>
      </c>
    </row>
    <row r="1602" spans="1:7" x14ac:dyDescent="0.25">
      <c r="A1602" s="64"/>
      <c r="B1602" s="65"/>
      <c r="C1602" s="65"/>
      <c r="D1602" s="66"/>
      <c r="E1602" s="67" t="str">
        <f>IF(C1602="","",IFERROR(IF(INDEX(Impostazioni!$B$9:$B$48,MATCH(C1602,Impostazioni!$A$9:$A$48,0))="","Tipo?",INDEX(Impostazioni!$B$9:$B$48,MATCH(C1602,Impostazioni!$A$9:$A$48,0))),"Categoria?"))</f>
        <v/>
      </c>
      <c r="F1602" s="68" t="str">
        <f t="shared" si="48"/>
        <v/>
      </c>
      <c r="G1602" s="69" t="str">
        <f t="shared" si="49"/>
        <v/>
      </c>
    </row>
    <row r="1603" spans="1:7" x14ac:dyDescent="0.25">
      <c r="A1603" s="64"/>
      <c r="B1603" s="65"/>
      <c r="C1603" s="65"/>
      <c r="D1603" s="66"/>
      <c r="E1603" s="67" t="str">
        <f>IF(C1603="","",IFERROR(IF(INDEX(Impostazioni!$B$9:$B$48,MATCH(C1603,Impostazioni!$A$9:$A$48,0))="","Tipo?",INDEX(Impostazioni!$B$9:$B$48,MATCH(C1603,Impostazioni!$A$9:$A$48,0))),"Categoria?"))</f>
        <v/>
      </c>
      <c r="F1603" s="68" t="str">
        <f t="shared" si="48"/>
        <v/>
      </c>
      <c r="G1603" s="69" t="str">
        <f t="shared" si="49"/>
        <v/>
      </c>
    </row>
    <row r="1604" spans="1:7" x14ac:dyDescent="0.25">
      <c r="A1604" s="64"/>
      <c r="B1604" s="65"/>
      <c r="C1604" s="65"/>
      <c r="D1604" s="66"/>
      <c r="E1604" s="67" t="str">
        <f>IF(C1604="","",IFERROR(IF(INDEX(Impostazioni!$B$9:$B$48,MATCH(C1604,Impostazioni!$A$9:$A$48,0))="","Tipo?",INDEX(Impostazioni!$B$9:$B$48,MATCH(C1604,Impostazioni!$A$9:$A$48,0))),"Categoria?"))</f>
        <v/>
      </c>
      <c r="F1604" s="68" t="str">
        <f t="shared" si="48"/>
        <v/>
      </c>
      <c r="G1604" s="69" t="str">
        <f t="shared" si="49"/>
        <v/>
      </c>
    </row>
    <row r="1605" spans="1:7" x14ac:dyDescent="0.25">
      <c r="A1605" s="64"/>
      <c r="B1605" s="65"/>
      <c r="C1605" s="65"/>
      <c r="D1605" s="66"/>
      <c r="E1605" s="67" t="str">
        <f>IF(C1605="","",IFERROR(IF(INDEX(Impostazioni!$B$9:$B$48,MATCH(C1605,Impostazioni!$A$9:$A$48,0))="","Tipo?",INDEX(Impostazioni!$B$9:$B$48,MATCH(C1605,Impostazioni!$A$9:$A$48,0))),"Categoria?"))</f>
        <v/>
      </c>
      <c r="F1605" s="68" t="str">
        <f t="shared" ref="F1605:F1668" si="50">IF(A1605="","",IFERROR(MONTH(A1605),"Data?"))</f>
        <v/>
      </c>
      <c r="G1605" s="69" t="str">
        <f t="shared" ref="G1605:G1668" si="51">IF(A1605="","",IFERROR(YEAR(A1605),"Data?"))</f>
        <v/>
      </c>
    </row>
    <row r="1606" spans="1:7" x14ac:dyDescent="0.25">
      <c r="A1606" s="64"/>
      <c r="B1606" s="65"/>
      <c r="C1606" s="65"/>
      <c r="D1606" s="66"/>
      <c r="E1606" s="67" t="str">
        <f>IF(C1606="","",IFERROR(IF(INDEX(Impostazioni!$B$9:$B$48,MATCH(C1606,Impostazioni!$A$9:$A$48,0))="","Tipo?",INDEX(Impostazioni!$B$9:$B$48,MATCH(C1606,Impostazioni!$A$9:$A$48,0))),"Categoria?"))</f>
        <v/>
      </c>
      <c r="F1606" s="68" t="str">
        <f t="shared" si="50"/>
        <v/>
      </c>
      <c r="G1606" s="69" t="str">
        <f t="shared" si="51"/>
        <v/>
      </c>
    </row>
    <row r="1607" spans="1:7" x14ac:dyDescent="0.25">
      <c r="A1607" s="64"/>
      <c r="B1607" s="65"/>
      <c r="C1607" s="65"/>
      <c r="D1607" s="66"/>
      <c r="E1607" s="67" t="str">
        <f>IF(C1607="","",IFERROR(IF(INDEX(Impostazioni!$B$9:$B$48,MATCH(C1607,Impostazioni!$A$9:$A$48,0))="","Tipo?",INDEX(Impostazioni!$B$9:$B$48,MATCH(C1607,Impostazioni!$A$9:$A$48,0))),"Categoria?"))</f>
        <v/>
      </c>
      <c r="F1607" s="68" t="str">
        <f t="shared" si="50"/>
        <v/>
      </c>
      <c r="G1607" s="69" t="str">
        <f t="shared" si="51"/>
        <v/>
      </c>
    </row>
    <row r="1608" spans="1:7" x14ac:dyDescent="0.25">
      <c r="A1608" s="64"/>
      <c r="B1608" s="65"/>
      <c r="C1608" s="65"/>
      <c r="D1608" s="66"/>
      <c r="E1608" s="67" t="str">
        <f>IF(C1608="","",IFERROR(IF(INDEX(Impostazioni!$B$9:$B$48,MATCH(C1608,Impostazioni!$A$9:$A$48,0))="","Tipo?",INDEX(Impostazioni!$B$9:$B$48,MATCH(C1608,Impostazioni!$A$9:$A$48,0))),"Categoria?"))</f>
        <v/>
      </c>
      <c r="F1608" s="68" t="str">
        <f t="shared" si="50"/>
        <v/>
      </c>
      <c r="G1608" s="69" t="str">
        <f t="shared" si="51"/>
        <v/>
      </c>
    </row>
    <row r="1609" spans="1:7" x14ac:dyDescent="0.25">
      <c r="A1609" s="64"/>
      <c r="B1609" s="65"/>
      <c r="C1609" s="65"/>
      <c r="D1609" s="66"/>
      <c r="E1609" s="67" t="str">
        <f>IF(C1609="","",IFERROR(IF(INDEX(Impostazioni!$B$9:$B$48,MATCH(C1609,Impostazioni!$A$9:$A$48,0))="","Tipo?",INDEX(Impostazioni!$B$9:$B$48,MATCH(C1609,Impostazioni!$A$9:$A$48,0))),"Categoria?"))</f>
        <v/>
      </c>
      <c r="F1609" s="68" t="str">
        <f t="shared" si="50"/>
        <v/>
      </c>
      <c r="G1609" s="69" t="str">
        <f t="shared" si="51"/>
        <v/>
      </c>
    </row>
    <row r="1610" spans="1:7" x14ac:dyDescent="0.25">
      <c r="A1610" s="64"/>
      <c r="B1610" s="65"/>
      <c r="C1610" s="65"/>
      <c r="D1610" s="66"/>
      <c r="E1610" s="67" t="str">
        <f>IF(C1610="","",IFERROR(IF(INDEX(Impostazioni!$B$9:$B$48,MATCH(C1610,Impostazioni!$A$9:$A$48,0))="","Tipo?",INDEX(Impostazioni!$B$9:$B$48,MATCH(C1610,Impostazioni!$A$9:$A$48,0))),"Categoria?"))</f>
        <v/>
      </c>
      <c r="F1610" s="68" t="str">
        <f t="shared" si="50"/>
        <v/>
      </c>
      <c r="G1610" s="69" t="str">
        <f t="shared" si="51"/>
        <v/>
      </c>
    </row>
    <row r="1611" spans="1:7" x14ac:dyDescent="0.25">
      <c r="A1611" s="64"/>
      <c r="B1611" s="65"/>
      <c r="C1611" s="65"/>
      <c r="D1611" s="66"/>
      <c r="E1611" s="67" t="str">
        <f>IF(C1611="","",IFERROR(IF(INDEX(Impostazioni!$B$9:$B$48,MATCH(C1611,Impostazioni!$A$9:$A$48,0))="","Tipo?",INDEX(Impostazioni!$B$9:$B$48,MATCH(C1611,Impostazioni!$A$9:$A$48,0))),"Categoria?"))</f>
        <v/>
      </c>
      <c r="F1611" s="68" t="str">
        <f t="shared" si="50"/>
        <v/>
      </c>
      <c r="G1611" s="69" t="str">
        <f t="shared" si="51"/>
        <v/>
      </c>
    </row>
    <row r="1612" spans="1:7" x14ac:dyDescent="0.25">
      <c r="A1612" s="64"/>
      <c r="B1612" s="65"/>
      <c r="C1612" s="65"/>
      <c r="D1612" s="66"/>
      <c r="E1612" s="67" t="str">
        <f>IF(C1612="","",IFERROR(IF(INDEX(Impostazioni!$B$9:$B$48,MATCH(C1612,Impostazioni!$A$9:$A$48,0))="","Tipo?",INDEX(Impostazioni!$B$9:$B$48,MATCH(C1612,Impostazioni!$A$9:$A$48,0))),"Categoria?"))</f>
        <v/>
      </c>
      <c r="F1612" s="68" t="str">
        <f t="shared" si="50"/>
        <v/>
      </c>
      <c r="G1612" s="69" t="str">
        <f t="shared" si="51"/>
        <v/>
      </c>
    </row>
    <row r="1613" spans="1:7" x14ac:dyDescent="0.25">
      <c r="A1613" s="64"/>
      <c r="B1613" s="65"/>
      <c r="C1613" s="65"/>
      <c r="D1613" s="66"/>
      <c r="E1613" s="67" t="str">
        <f>IF(C1613="","",IFERROR(IF(INDEX(Impostazioni!$B$9:$B$48,MATCH(C1613,Impostazioni!$A$9:$A$48,0))="","Tipo?",INDEX(Impostazioni!$B$9:$B$48,MATCH(C1613,Impostazioni!$A$9:$A$48,0))),"Categoria?"))</f>
        <v/>
      </c>
      <c r="F1613" s="68" t="str">
        <f t="shared" si="50"/>
        <v/>
      </c>
      <c r="G1613" s="69" t="str">
        <f t="shared" si="51"/>
        <v/>
      </c>
    </row>
    <row r="1614" spans="1:7" x14ac:dyDescent="0.25">
      <c r="A1614" s="64"/>
      <c r="B1614" s="65"/>
      <c r="C1614" s="65"/>
      <c r="D1614" s="66"/>
      <c r="E1614" s="67" t="str">
        <f>IF(C1614="","",IFERROR(IF(INDEX(Impostazioni!$B$9:$B$48,MATCH(C1614,Impostazioni!$A$9:$A$48,0))="","Tipo?",INDEX(Impostazioni!$B$9:$B$48,MATCH(C1614,Impostazioni!$A$9:$A$48,0))),"Categoria?"))</f>
        <v/>
      </c>
      <c r="F1614" s="68" t="str">
        <f t="shared" si="50"/>
        <v/>
      </c>
      <c r="G1614" s="69" t="str">
        <f t="shared" si="51"/>
        <v/>
      </c>
    </row>
    <row r="1615" spans="1:7" x14ac:dyDescent="0.25">
      <c r="A1615" s="64"/>
      <c r="B1615" s="65"/>
      <c r="C1615" s="65"/>
      <c r="D1615" s="66"/>
      <c r="E1615" s="67" t="str">
        <f>IF(C1615="","",IFERROR(IF(INDEX(Impostazioni!$B$9:$B$48,MATCH(C1615,Impostazioni!$A$9:$A$48,0))="","Tipo?",INDEX(Impostazioni!$B$9:$B$48,MATCH(C1615,Impostazioni!$A$9:$A$48,0))),"Categoria?"))</f>
        <v/>
      </c>
      <c r="F1615" s="68" t="str">
        <f t="shared" si="50"/>
        <v/>
      </c>
      <c r="G1615" s="69" t="str">
        <f t="shared" si="51"/>
        <v/>
      </c>
    </row>
    <row r="1616" spans="1:7" x14ac:dyDescent="0.25">
      <c r="A1616" s="64"/>
      <c r="B1616" s="65"/>
      <c r="C1616" s="65"/>
      <c r="D1616" s="66"/>
      <c r="E1616" s="67" t="str">
        <f>IF(C1616="","",IFERROR(IF(INDEX(Impostazioni!$B$9:$B$48,MATCH(C1616,Impostazioni!$A$9:$A$48,0))="","Tipo?",INDEX(Impostazioni!$B$9:$B$48,MATCH(C1616,Impostazioni!$A$9:$A$48,0))),"Categoria?"))</f>
        <v/>
      </c>
      <c r="F1616" s="68" t="str">
        <f t="shared" si="50"/>
        <v/>
      </c>
      <c r="G1616" s="69" t="str">
        <f t="shared" si="51"/>
        <v/>
      </c>
    </row>
    <row r="1617" spans="1:7" x14ac:dyDescent="0.25">
      <c r="A1617" s="64"/>
      <c r="B1617" s="65"/>
      <c r="C1617" s="65"/>
      <c r="D1617" s="66"/>
      <c r="E1617" s="67" t="str">
        <f>IF(C1617="","",IFERROR(IF(INDEX(Impostazioni!$B$9:$B$48,MATCH(C1617,Impostazioni!$A$9:$A$48,0))="","Tipo?",INDEX(Impostazioni!$B$9:$B$48,MATCH(C1617,Impostazioni!$A$9:$A$48,0))),"Categoria?"))</f>
        <v/>
      </c>
      <c r="F1617" s="68" t="str">
        <f t="shared" si="50"/>
        <v/>
      </c>
      <c r="G1617" s="69" t="str">
        <f t="shared" si="51"/>
        <v/>
      </c>
    </row>
    <row r="1618" spans="1:7" x14ac:dyDescent="0.25">
      <c r="A1618" s="64"/>
      <c r="B1618" s="65"/>
      <c r="C1618" s="65"/>
      <c r="D1618" s="66"/>
      <c r="E1618" s="67" t="str">
        <f>IF(C1618="","",IFERROR(IF(INDEX(Impostazioni!$B$9:$B$48,MATCH(C1618,Impostazioni!$A$9:$A$48,0))="","Tipo?",INDEX(Impostazioni!$B$9:$B$48,MATCH(C1618,Impostazioni!$A$9:$A$48,0))),"Categoria?"))</f>
        <v/>
      </c>
      <c r="F1618" s="68" t="str">
        <f t="shared" si="50"/>
        <v/>
      </c>
      <c r="G1618" s="69" t="str">
        <f t="shared" si="51"/>
        <v/>
      </c>
    </row>
    <row r="1619" spans="1:7" x14ac:dyDescent="0.25">
      <c r="A1619" s="64"/>
      <c r="B1619" s="65"/>
      <c r="C1619" s="65"/>
      <c r="D1619" s="66"/>
      <c r="E1619" s="67" t="str">
        <f>IF(C1619="","",IFERROR(IF(INDEX(Impostazioni!$B$9:$B$48,MATCH(C1619,Impostazioni!$A$9:$A$48,0))="","Tipo?",INDEX(Impostazioni!$B$9:$B$48,MATCH(C1619,Impostazioni!$A$9:$A$48,0))),"Categoria?"))</f>
        <v/>
      </c>
      <c r="F1619" s="68" t="str">
        <f t="shared" si="50"/>
        <v/>
      </c>
      <c r="G1619" s="69" t="str">
        <f t="shared" si="51"/>
        <v/>
      </c>
    </row>
    <row r="1620" spans="1:7" x14ac:dyDescent="0.25">
      <c r="A1620" s="64"/>
      <c r="B1620" s="65"/>
      <c r="C1620" s="65"/>
      <c r="D1620" s="66"/>
      <c r="E1620" s="67" t="str">
        <f>IF(C1620="","",IFERROR(IF(INDEX(Impostazioni!$B$9:$B$48,MATCH(C1620,Impostazioni!$A$9:$A$48,0))="","Tipo?",INDEX(Impostazioni!$B$9:$B$48,MATCH(C1620,Impostazioni!$A$9:$A$48,0))),"Categoria?"))</f>
        <v/>
      </c>
      <c r="F1620" s="68" t="str">
        <f t="shared" si="50"/>
        <v/>
      </c>
      <c r="G1620" s="69" t="str">
        <f t="shared" si="51"/>
        <v/>
      </c>
    </row>
    <row r="1621" spans="1:7" x14ac:dyDescent="0.25">
      <c r="A1621" s="64"/>
      <c r="B1621" s="65"/>
      <c r="C1621" s="65"/>
      <c r="D1621" s="66"/>
      <c r="E1621" s="67" t="str">
        <f>IF(C1621="","",IFERROR(IF(INDEX(Impostazioni!$B$9:$B$48,MATCH(C1621,Impostazioni!$A$9:$A$48,0))="","Tipo?",INDEX(Impostazioni!$B$9:$B$48,MATCH(C1621,Impostazioni!$A$9:$A$48,0))),"Categoria?"))</f>
        <v/>
      </c>
      <c r="F1621" s="68" t="str">
        <f t="shared" si="50"/>
        <v/>
      </c>
      <c r="G1621" s="69" t="str">
        <f t="shared" si="51"/>
        <v/>
      </c>
    </row>
    <row r="1622" spans="1:7" x14ac:dyDescent="0.25">
      <c r="A1622" s="64"/>
      <c r="B1622" s="65"/>
      <c r="C1622" s="65"/>
      <c r="D1622" s="66"/>
      <c r="E1622" s="67" t="str">
        <f>IF(C1622="","",IFERROR(IF(INDEX(Impostazioni!$B$9:$B$48,MATCH(C1622,Impostazioni!$A$9:$A$48,0))="","Tipo?",INDEX(Impostazioni!$B$9:$B$48,MATCH(C1622,Impostazioni!$A$9:$A$48,0))),"Categoria?"))</f>
        <v/>
      </c>
      <c r="F1622" s="68" t="str">
        <f t="shared" si="50"/>
        <v/>
      </c>
      <c r="G1622" s="69" t="str">
        <f t="shared" si="51"/>
        <v/>
      </c>
    </row>
    <row r="1623" spans="1:7" x14ac:dyDescent="0.25">
      <c r="A1623" s="64"/>
      <c r="B1623" s="65"/>
      <c r="C1623" s="65"/>
      <c r="D1623" s="66"/>
      <c r="E1623" s="67" t="str">
        <f>IF(C1623="","",IFERROR(IF(INDEX(Impostazioni!$B$9:$B$48,MATCH(C1623,Impostazioni!$A$9:$A$48,0))="","Tipo?",INDEX(Impostazioni!$B$9:$B$48,MATCH(C1623,Impostazioni!$A$9:$A$48,0))),"Categoria?"))</f>
        <v/>
      </c>
      <c r="F1623" s="68" t="str">
        <f t="shared" si="50"/>
        <v/>
      </c>
      <c r="G1623" s="69" t="str">
        <f t="shared" si="51"/>
        <v/>
      </c>
    </row>
    <row r="1624" spans="1:7" x14ac:dyDescent="0.25">
      <c r="A1624" s="64"/>
      <c r="B1624" s="65"/>
      <c r="C1624" s="65"/>
      <c r="D1624" s="66"/>
      <c r="E1624" s="67" t="str">
        <f>IF(C1624="","",IFERROR(IF(INDEX(Impostazioni!$B$9:$B$48,MATCH(C1624,Impostazioni!$A$9:$A$48,0))="","Tipo?",INDEX(Impostazioni!$B$9:$B$48,MATCH(C1624,Impostazioni!$A$9:$A$48,0))),"Categoria?"))</f>
        <v/>
      </c>
      <c r="F1624" s="68" t="str">
        <f t="shared" si="50"/>
        <v/>
      </c>
      <c r="G1624" s="69" t="str">
        <f t="shared" si="51"/>
        <v/>
      </c>
    </row>
    <row r="1625" spans="1:7" x14ac:dyDescent="0.25">
      <c r="A1625" s="64"/>
      <c r="B1625" s="65"/>
      <c r="C1625" s="65"/>
      <c r="D1625" s="66"/>
      <c r="E1625" s="67" t="str">
        <f>IF(C1625="","",IFERROR(IF(INDEX(Impostazioni!$B$9:$B$48,MATCH(C1625,Impostazioni!$A$9:$A$48,0))="","Tipo?",INDEX(Impostazioni!$B$9:$B$48,MATCH(C1625,Impostazioni!$A$9:$A$48,0))),"Categoria?"))</f>
        <v/>
      </c>
      <c r="F1625" s="68" t="str">
        <f t="shared" si="50"/>
        <v/>
      </c>
      <c r="G1625" s="69" t="str">
        <f t="shared" si="51"/>
        <v/>
      </c>
    </row>
    <row r="1626" spans="1:7" x14ac:dyDescent="0.25">
      <c r="A1626" s="64"/>
      <c r="B1626" s="65"/>
      <c r="C1626" s="65"/>
      <c r="D1626" s="66"/>
      <c r="E1626" s="67" t="str">
        <f>IF(C1626="","",IFERROR(IF(INDEX(Impostazioni!$B$9:$B$48,MATCH(C1626,Impostazioni!$A$9:$A$48,0))="","Tipo?",INDEX(Impostazioni!$B$9:$B$48,MATCH(C1626,Impostazioni!$A$9:$A$48,0))),"Categoria?"))</f>
        <v/>
      </c>
      <c r="F1626" s="68" t="str">
        <f t="shared" si="50"/>
        <v/>
      </c>
      <c r="G1626" s="69" t="str">
        <f t="shared" si="51"/>
        <v/>
      </c>
    </row>
    <row r="1627" spans="1:7" x14ac:dyDescent="0.25">
      <c r="A1627" s="64"/>
      <c r="B1627" s="65"/>
      <c r="C1627" s="65"/>
      <c r="D1627" s="66"/>
      <c r="E1627" s="67" t="str">
        <f>IF(C1627="","",IFERROR(IF(INDEX(Impostazioni!$B$9:$B$48,MATCH(C1627,Impostazioni!$A$9:$A$48,0))="","Tipo?",INDEX(Impostazioni!$B$9:$B$48,MATCH(C1627,Impostazioni!$A$9:$A$48,0))),"Categoria?"))</f>
        <v/>
      </c>
      <c r="F1627" s="68" t="str">
        <f t="shared" si="50"/>
        <v/>
      </c>
      <c r="G1627" s="69" t="str">
        <f t="shared" si="51"/>
        <v/>
      </c>
    </row>
    <row r="1628" spans="1:7" x14ac:dyDescent="0.25">
      <c r="A1628" s="64"/>
      <c r="B1628" s="65"/>
      <c r="C1628" s="65"/>
      <c r="D1628" s="66"/>
      <c r="E1628" s="67" t="str">
        <f>IF(C1628="","",IFERROR(IF(INDEX(Impostazioni!$B$9:$B$48,MATCH(C1628,Impostazioni!$A$9:$A$48,0))="","Tipo?",INDEX(Impostazioni!$B$9:$B$48,MATCH(C1628,Impostazioni!$A$9:$A$48,0))),"Categoria?"))</f>
        <v/>
      </c>
      <c r="F1628" s="68" t="str">
        <f t="shared" si="50"/>
        <v/>
      </c>
      <c r="G1628" s="69" t="str">
        <f t="shared" si="51"/>
        <v/>
      </c>
    </row>
    <row r="1629" spans="1:7" x14ac:dyDescent="0.25">
      <c r="A1629" s="64"/>
      <c r="B1629" s="65"/>
      <c r="C1629" s="65"/>
      <c r="D1629" s="66"/>
      <c r="E1629" s="67" t="str">
        <f>IF(C1629="","",IFERROR(IF(INDEX(Impostazioni!$B$9:$B$48,MATCH(C1629,Impostazioni!$A$9:$A$48,0))="","Tipo?",INDEX(Impostazioni!$B$9:$B$48,MATCH(C1629,Impostazioni!$A$9:$A$48,0))),"Categoria?"))</f>
        <v/>
      </c>
      <c r="F1629" s="68" t="str">
        <f t="shared" si="50"/>
        <v/>
      </c>
      <c r="G1629" s="69" t="str">
        <f t="shared" si="51"/>
        <v/>
      </c>
    </row>
    <row r="1630" spans="1:7" x14ac:dyDescent="0.25">
      <c r="A1630" s="64"/>
      <c r="B1630" s="65"/>
      <c r="C1630" s="65"/>
      <c r="D1630" s="66"/>
      <c r="E1630" s="67" t="str">
        <f>IF(C1630="","",IFERROR(IF(INDEX(Impostazioni!$B$9:$B$48,MATCH(C1630,Impostazioni!$A$9:$A$48,0))="","Tipo?",INDEX(Impostazioni!$B$9:$B$48,MATCH(C1630,Impostazioni!$A$9:$A$48,0))),"Categoria?"))</f>
        <v/>
      </c>
      <c r="F1630" s="68" t="str">
        <f t="shared" si="50"/>
        <v/>
      </c>
      <c r="G1630" s="69" t="str">
        <f t="shared" si="51"/>
        <v/>
      </c>
    </row>
    <row r="1631" spans="1:7" x14ac:dyDescent="0.25">
      <c r="A1631" s="64"/>
      <c r="B1631" s="65"/>
      <c r="C1631" s="65"/>
      <c r="D1631" s="66"/>
      <c r="E1631" s="67" t="str">
        <f>IF(C1631="","",IFERROR(IF(INDEX(Impostazioni!$B$9:$B$48,MATCH(C1631,Impostazioni!$A$9:$A$48,0))="","Tipo?",INDEX(Impostazioni!$B$9:$B$48,MATCH(C1631,Impostazioni!$A$9:$A$48,0))),"Categoria?"))</f>
        <v/>
      </c>
      <c r="F1631" s="68" t="str">
        <f t="shared" si="50"/>
        <v/>
      </c>
      <c r="G1631" s="69" t="str">
        <f t="shared" si="51"/>
        <v/>
      </c>
    </row>
    <row r="1632" spans="1:7" x14ac:dyDescent="0.25">
      <c r="A1632" s="64"/>
      <c r="B1632" s="65"/>
      <c r="C1632" s="65"/>
      <c r="D1632" s="66"/>
      <c r="E1632" s="67" t="str">
        <f>IF(C1632="","",IFERROR(IF(INDEX(Impostazioni!$B$9:$B$48,MATCH(C1632,Impostazioni!$A$9:$A$48,0))="","Tipo?",INDEX(Impostazioni!$B$9:$B$48,MATCH(C1632,Impostazioni!$A$9:$A$48,0))),"Categoria?"))</f>
        <v/>
      </c>
      <c r="F1632" s="68" t="str">
        <f t="shared" si="50"/>
        <v/>
      </c>
      <c r="G1632" s="69" t="str">
        <f t="shared" si="51"/>
        <v/>
      </c>
    </row>
    <row r="1633" spans="1:7" x14ac:dyDescent="0.25">
      <c r="A1633" s="64"/>
      <c r="B1633" s="65"/>
      <c r="C1633" s="65"/>
      <c r="D1633" s="66"/>
      <c r="E1633" s="67" t="str">
        <f>IF(C1633="","",IFERROR(IF(INDEX(Impostazioni!$B$9:$B$48,MATCH(C1633,Impostazioni!$A$9:$A$48,0))="","Tipo?",INDEX(Impostazioni!$B$9:$B$48,MATCH(C1633,Impostazioni!$A$9:$A$48,0))),"Categoria?"))</f>
        <v/>
      </c>
      <c r="F1633" s="68" t="str">
        <f t="shared" si="50"/>
        <v/>
      </c>
      <c r="G1633" s="69" t="str">
        <f t="shared" si="51"/>
        <v/>
      </c>
    </row>
    <row r="1634" spans="1:7" x14ac:dyDescent="0.25">
      <c r="A1634" s="64"/>
      <c r="B1634" s="65"/>
      <c r="C1634" s="65"/>
      <c r="D1634" s="66"/>
      <c r="E1634" s="67" t="str">
        <f>IF(C1634="","",IFERROR(IF(INDEX(Impostazioni!$B$9:$B$48,MATCH(C1634,Impostazioni!$A$9:$A$48,0))="","Tipo?",INDEX(Impostazioni!$B$9:$B$48,MATCH(C1634,Impostazioni!$A$9:$A$48,0))),"Categoria?"))</f>
        <v/>
      </c>
      <c r="F1634" s="68" t="str">
        <f t="shared" si="50"/>
        <v/>
      </c>
      <c r="G1634" s="69" t="str">
        <f t="shared" si="51"/>
        <v/>
      </c>
    </row>
    <row r="1635" spans="1:7" x14ac:dyDescent="0.25">
      <c r="A1635" s="64"/>
      <c r="B1635" s="65"/>
      <c r="C1635" s="65"/>
      <c r="D1635" s="66"/>
      <c r="E1635" s="67" t="str">
        <f>IF(C1635="","",IFERROR(IF(INDEX(Impostazioni!$B$9:$B$48,MATCH(C1635,Impostazioni!$A$9:$A$48,0))="","Tipo?",INDEX(Impostazioni!$B$9:$B$48,MATCH(C1635,Impostazioni!$A$9:$A$48,0))),"Categoria?"))</f>
        <v/>
      </c>
      <c r="F1635" s="68" t="str">
        <f t="shared" si="50"/>
        <v/>
      </c>
      <c r="G1635" s="69" t="str">
        <f t="shared" si="51"/>
        <v/>
      </c>
    </row>
    <row r="1636" spans="1:7" x14ac:dyDescent="0.25">
      <c r="A1636" s="64"/>
      <c r="B1636" s="65"/>
      <c r="C1636" s="65"/>
      <c r="D1636" s="66"/>
      <c r="E1636" s="67" t="str">
        <f>IF(C1636="","",IFERROR(IF(INDEX(Impostazioni!$B$9:$B$48,MATCH(C1636,Impostazioni!$A$9:$A$48,0))="","Tipo?",INDEX(Impostazioni!$B$9:$B$48,MATCH(C1636,Impostazioni!$A$9:$A$48,0))),"Categoria?"))</f>
        <v/>
      </c>
      <c r="F1636" s="68" t="str">
        <f t="shared" si="50"/>
        <v/>
      </c>
      <c r="G1636" s="69" t="str">
        <f t="shared" si="51"/>
        <v/>
      </c>
    </row>
    <row r="1637" spans="1:7" x14ac:dyDescent="0.25">
      <c r="A1637" s="64"/>
      <c r="B1637" s="65"/>
      <c r="C1637" s="65"/>
      <c r="D1637" s="66"/>
      <c r="E1637" s="67" t="str">
        <f>IF(C1637="","",IFERROR(IF(INDEX(Impostazioni!$B$9:$B$48,MATCH(C1637,Impostazioni!$A$9:$A$48,0))="","Tipo?",INDEX(Impostazioni!$B$9:$B$48,MATCH(C1637,Impostazioni!$A$9:$A$48,0))),"Categoria?"))</f>
        <v/>
      </c>
      <c r="F1637" s="68" t="str">
        <f t="shared" si="50"/>
        <v/>
      </c>
      <c r="G1637" s="69" t="str">
        <f t="shared" si="51"/>
        <v/>
      </c>
    </row>
    <row r="1638" spans="1:7" x14ac:dyDescent="0.25">
      <c r="A1638" s="64"/>
      <c r="B1638" s="65"/>
      <c r="C1638" s="65"/>
      <c r="D1638" s="66"/>
      <c r="E1638" s="67" t="str">
        <f>IF(C1638="","",IFERROR(IF(INDEX(Impostazioni!$B$9:$B$48,MATCH(C1638,Impostazioni!$A$9:$A$48,0))="","Tipo?",INDEX(Impostazioni!$B$9:$B$48,MATCH(C1638,Impostazioni!$A$9:$A$48,0))),"Categoria?"))</f>
        <v/>
      </c>
      <c r="F1638" s="68" t="str">
        <f t="shared" si="50"/>
        <v/>
      </c>
      <c r="G1638" s="69" t="str">
        <f t="shared" si="51"/>
        <v/>
      </c>
    </row>
    <row r="1639" spans="1:7" x14ac:dyDescent="0.25">
      <c r="A1639" s="64"/>
      <c r="B1639" s="65"/>
      <c r="C1639" s="65"/>
      <c r="D1639" s="66"/>
      <c r="E1639" s="67" t="str">
        <f>IF(C1639="","",IFERROR(IF(INDEX(Impostazioni!$B$9:$B$48,MATCH(C1639,Impostazioni!$A$9:$A$48,0))="","Tipo?",INDEX(Impostazioni!$B$9:$B$48,MATCH(C1639,Impostazioni!$A$9:$A$48,0))),"Categoria?"))</f>
        <v/>
      </c>
      <c r="F1639" s="68" t="str">
        <f t="shared" si="50"/>
        <v/>
      </c>
      <c r="G1639" s="69" t="str">
        <f t="shared" si="51"/>
        <v/>
      </c>
    </row>
    <row r="1640" spans="1:7" x14ac:dyDescent="0.25">
      <c r="A1640" s="64"/>
      <c r="B1640" s="65"/>
      <c r="C1640" s="65"/>
      <c r="D1640" s="66"/>
      <c r="E1640" s="67" t="str">
        <f>IF(C1640="","",IFERROR(IF(INDEX(Impostazioni!$B$9:$B$48,MATCH(C1640,Impostazioni!$A$9:$A$48,0))="","Tipo?",INDEX(Impostazioni!$B$9:$B$48,MATCH(C1640,Impostazioni!$A$9:$A$48,0))),"Categoria?"))</f>
        <v/>
      </c>
      <c r="F1640" s="68" t="str">
        <f t="shared" si="50"/>
        <v/>
      </c>
      <c r="G1640" s="69" t="str">
        <f t="shared" si="51"/>
        <v/>
      </c>
    </row>
    <row r="1641" spans="1:7" x14ac:dyDescent="0.25">
      <c r="A1641" s="64"/>
      <c r="B1641" s="65"/>
      <c r="C1641" s="65"/>
      <c r="D1641" s="66"/>
      <c r="E1641" s="67" t="str">
        <f>IF(C1641="","",IFERROR(IF(INDEX(Impostazioni!$B$9:$B$48,MATCH(C1641,Impostazioni!$A$9:$A$48,0))="","Tipo?",INDEX(Impostazioni!$B$9:$B$48,MATCH(C1641,Impostazioni!$A$9:$A$48,0))),"Categoria?"))</f>
        <v/>
      </c>
      <c r="F1641" s="68" t="str">
        <f t="shared" si="50"/>
        <v/>
      </c>
      <c r="G1641" s="69" t="str">
        <f t="shared" si="51"/>
        <v/>
      </c>
    </row>
    <row r="1642" spans="1:7" x14ac:dyDescent="0.25">
      <c r="A1642" s="64"/>
      <c r="B1642" s="65"/>
      <c r="C1642" s="65"/>
      <c r="D1642" s="66"/>
      <c r="E1642" s="67" t="str">
        <f>IF(C1642="","",IFERROR(IF(INDEX(Impostazioni!$B$9:$B$48,MATCH(C1642,Impostazioni!$A$9:$A$48,0))="","Tipo?",INDEX(Impostazioni!$B$9:$B$48,MATCH(C1642,Impostazioni!$A$9:$A$48,0))),"Categoria?"))</f>
        <v/>
      </c>
      <c r="F1642" s="68" t="str">
        <f t="shared" si="50"/>
        <v/>
      </c>
      <c r="G1642" s="69" t="str">
        <f t="shared" si="51"/>
        <v/>
      </c>
    </row>
    <row r="1643" spans="1:7" x14ac:dyDescent="0.25">
      <c r="A1643" s="64"/>
      <c r="B1643" s="65"/>
      <c r="C1643" s="65"/>
      <c r="D1643" s="66"/>
      <c r="E1643" s="67" t="str">
        <f>IF(C1643="","",IFERROR(IF(INDEX(Impostazioni!$B$9:$B$48,MATCH(C1643,Impostazioni!$A$9:$A$48,0))="","Tipo?",INDEX(Impostazioni!$B$9:$B$48,MATCH(C1643,Impostazioni!$A$9:$A$48,0))),"Categoria?"))</f>
        <v/>
      </c>
      <c r="F1643" s="68" t="str">
        <f t="shared" si="50"/>
        <v/>
      </c>
      <c r="G1643" s="69" t="str">
        <f t="shared" si="51"/>
        <v/>
      </c>
    </row>
    <row r="1644" spans="1:7" x14ac:dyDescent="0.25">
      <c r="A1644" s="64"/>
      <c r="B1644" s="65"/>
      <c r="C1644" s="65"/>
      <c r="D1644" s="66"/>
      <c r="E1644" s="67" t="str">
        <f>IF(C1644="","",IFERROR(IF(INDEX(Impostazioni!$B$9:$B$48,MATCH(C1644,Impostazioni!$A$9:$A$48,0))="","Tipo?",INDEX(Impostazioni!$B$9:$B$48,MATCH(C1644,Impostazioni!$A$9:$A$48,0))),"Categoria?"))</f>
        <v/>
      </c>
      <c r="F1644" s="68" t="str">
        <f t="shared" si="50"/>
        <v/>
      </c>
      <c r="G1644" s="69" t="str">
        <f t="shared" si="51"/>
        <v/>
      </c>
    </row>
    <row r="1645" spans="1:7" x14ac:dyDescent="0.25">
      <c r="A1645" s="64"/>
      <c r="B1645" s="65"/>
      <c r="C1645" s="65"/>
      <c r="D1645" s="66"/>
      <c r="E1645" s="67" t="str">
        <f>IF(C1645="","",IFERROR(IF(INDEX(Impostazioni!$B$9:$B$48,MATCH(C1645,Impostazioni!$A$9:$A$48,0))="","Tipo?",INDEX(Impostazioni!$B$9:$B$48,MATCH(C1645,Impostazioni!$A$9:$A$48,0))),"Categoria?"))</f>
        <v/>
      </c>
      <c r="F1645" s="68" t="str">
        <f t="shared" si="50"/>
        <v/>
      </c>
      <c r="G1645" s="69" t="str">
        <f t="shared" si="51"/>
        <v/>
      </c>
    </row>
    <row r="1646" spans="1:7" x14ac:dyDescent="0.25">
      <c r="A1646" s="64"/>
      <c r="B1646" s="65"/>
      <c r="C1646" s="65"/>
      <c r="D1646" s="66"/>
      <c r="E1646" s="67" t="str">
        <f>IF(C1646="","",IFERROR(IF(INDEX(Impostazioni!$B$9:$B$48,MATCH(C1646,Impostazioni!$A$9:$A$48,0))="","Tipo?",INDEX(Impostazioni!$B$9:$B$48,MATCH(C1646,Impostazioni!$A$9:$A$48,0))),"Categoria?"))</f>
        <v/>
      </c>
      <c r="F1646" s="68" t="str">
        <f t="shared" si="50"/>
        <v/>
      </c>
      <c r="G1646" s="69" t="str">
        <f t="shared" si="51"/>
        <v/>
      </c>
    </row>
    <row r="1647" spans="1:7" x14ac:dyDescent="0.25">
      <c r="A1647" s="64"/>
      <c r="B1647" s="65"/>
      <c r="C1647" s="65"/>
      <c r="D1647" s="66"/>
      <c r="E1647" s="67" t="str">
        <f>IF(C1647="","",IFERROR(IF(INDEX(Impostazioni!$B$9:$B$48,MATCH(C1647,Impostazioni!$A$9:$A$48,0))="","Tipo?",INDEX(Impostazioni!$B$9:$B$48,MATCH(C1647,Impostazioni!$A$9:$A$48,0))),"Categoria?"))</f>
        <v/>
      </c>
      <c r="F1647" s="68" t="str">
        <f t="shared" si="50"/>
        <v/>
      </c>
      <c r="G1647" s="69" t="str">
        <f t="shared" si="51"/>
        <v/>
      </c>
    </row>
    <row r="1648" spans="1:7" x14ac:dyDescent="0.25">
      <c r="A1648" s="64"/>
      <c r="B1648" s="65"/>
      <c r="C1648" s="65"/>
      <c r="D1648" s="66"/>
      <c r="E1648" s="67" t="str">
        <f>IF(C1648="","",IFERROR(IF(INDEX(Impostazioni!$B$9:$B$48,MATCH(C1648,Impostazioni!$A$9:$A$48,0))="","Tipo?",INDEX(Impostazioni!$B$9:$B$48,MATCH(C1648,Impostazioni!$A$9:$A$48,0))),"Categoria?"))</f>
        <v/>
      </c>
      <c r="F1648" s="68" t="str">
        <f t="shared" si="50"/>
        <v/>
      </c>
      <c r="G1648" s="69" t="str">
        <f t="shared" si="51"/>
        <v/>
      </c>
    </row>
    <row r="1649" spans="1:7" x14ac:dyDescent="0.25">
      <c r="A1649" s="64"/>
      <c r="B1649" s="65"/>
      <c r="C1649" s="65"/>
      <c r="D1649" s="66"/>
      <c r="E1649" s="67" t="str">
        <f>IF(C1649="","",IFERROR(IF(INDEX(Impostazioni!$B$9:$B$48,MATCH(C1649,Impostazioni!$A$9:$A$48,0))="","Tipo?",INDEX(Impostazioni!$B$9:$B$48,MATCH(C1649,Impostazioni!$A$9:$A$48,0))),"Categoria?"))</f>
        <v/>
      </c>
      <c r="F1649" s="68" t="str">
        <f t="shared" si="50"/>
        <v/>
      </c>
      <c r="G1649" s="69" t="str">
        <f t="shared" si="51"/>
        <v/>
      </c>
    </row>
    <row r="1650" spans="1:7" x14ac:dyDescent="0.25">
      <c r="A1650" s="64"/>
      <c r="B1650" s="65"/>
      <c r="C1650" s="65"/>
      <c r="D1650" s="66"/>
      <c r="E1650" s="67" t="str">
        <f>IF(C1650="","",IFERROR(IF(INDEX(Impostazioni!$B$9:$B$48,MATCH(C1650,Impostazioni!$A$9:$A$48,0))="","Tipo?",INDEX(Impostazioni!$B$9:$B$48,MATCH(C1650,Impostazioni!$A$9:$A$48,0))),"Categoria?"))</f>
        <v/>
      </c>
      <c r="F1650" s="68" t="str">
        <f t="shared" si="50"/>
        <v/>
      </c>
      <c r="G1650" s="69" t="str">
        <f t="shared" si="51"/>
        <v/>
      </c>
    </row>
    <row r="1651" spans="1:7" x14ac:dyDescent="0.25">
      <c r="A1651" s="64"/>
      <c r="B1651" s="65"/>
      <c r="C1651" s="65"/>
      <c r="D1651" s="66"/>
      <c r="E1651" s="67" t="str">
        <f>IF(C1651="","",IFERROR(IF(INDEX(Impostazioni!$B$9:$B$48,MATCH(C1651,Impostazioni!$A$9:$A$48,0))="","Tipo?",INDEX(Impostazioni!$B$9:$B$48,MATCH(C1651,Impostazioni!$A$9:$A$48,0))),"Categoria?"))</f>
        <v/>
      </c>
      <c r="F1651" s="68" t="str">
        <f t="shared" si="50"/>
        <v/>
      </c>
      <c r="G1651" s="69" t="str">
        <f t="shared" si="51"/>
        <v/>
      </c>
    </row>
    <row r="1652" spans="1:7" x14ac:dyDescent="0.25">
      <c r="A1652" s="64"/>
      <c r="B1652" s="65"/>
      <c r="C1652" s="65"/>
      <c r="D1652" s="66"/>
      <c r="E1652" s="67" t="str">
        <f>IF(C1652="","",IFERROR(IF(INDEX(Impostazioni!$B$9:$B$48,MATCH(C1652,Impostazioni!$A$9:$A$48,0))="","Tipo?",INDEX(Impostazioni!$B$9:$B$48,MATCH(C1652,Impostazioni!$A$9:$A$48,0))),"Categoria?"))</f>
        <v/>
      </c>
      <c r="F1652" s="68" t="str">
        <f t="shared" si="50"/>
        <v/>
      </c>
      <c r="G1652" s="69" t="str">
        <f t="shared" si="51"/>
        <v/>
      </c>
    </row>
    <row r="1653" spans="1:7" x14ac:dyDescent="0.25">
      <c r="A1653" s="64"/>
      <c r="B1653" s="65"/>
      <c r="C1653" s="65"/>
      <c r="D1653" s="66"/>
      <c r="E1653" s="67" t="str">
        <f>IF(C1653="","",IFERROR(IF(INDEX(Impostazioni!$B$9:$B$48,MATCH(C1653,Impostazioni!$A$9:$A$48,0))="","Tipo?",INDEX(Impostazioni!$B$9:$B$48,MATCH(C1653,Impostazioni!$A$9:$A$48,0))),"Categoria?"))</f>
        <v/>
      </c>
      <c r="F1653" s="68" t="str">
        <f t="shared" si="50"/>
        <v/>
      </c>
      <c r="G1653" s="69" t="str">
        <f t="shared" si="51"/>
        <v/>
      </c>
    </row>
    <row r="1654" spans="1:7" x14ac:dyDescent="0.25">
      <c r="A1654" s="64"/>
      <c r="B1654" s="65"/>
      <c r="C1654" s="65"/>
      <c r="D1654" s="66"/>
      <c r="E1654" s="67" t="str">
        <f>IF(C1654="","",IFERROR(IF(INDEX(Impostazioni!$B$9:$B$48,MATCH(C1654,Impostazioni!$A$9:$A$48,0))="","Tipo?",INDEX(Impostazioni!$B$9:$B$48,MATCH(C1654,Impostazioni!$A$9:$A$48,0))),"Categoria?"))</f>
        <v/>
      </c>
      <c r="F1654" s="68" t="str">
        <f t="shared" si="50"/>
        <v/>
      </c>
      <c r="G1654" s="69" t="str">
        <f t="shared" si="51"/>
        <v/>
      </c>
    </row>
    <row r="1655" spans="1:7" x14ac:dyDescent="0.25">
      <c r="A1655" s="64"/>
      <c r="B1655" s="65"/>
      <c r="C1655" s="65"/>
      <c r="D1655" s="66"/>
      <c r="E1655" s="67" t="str">
        <f>IF(C1655="","",IFERROR(IF(INDEX(Impostazioni!$B$9:$B$48,MATCH(C1655,Impostazioni!$A$9:$A$48,0))="","Tipo?",INDEX(Impostazioni!$B$9:$B$48,MATCH(C1655,Impostazioni!$A$9:$A$48,0))),"Categoria?"))</f>
        <v/>
      </c>
      <c r="F1655" s="68" t="str">
        <f t="shared" si="50"/>
        <v/>
      </c>
      <c r="G1655" s="69" t="str">
        <f t="shared" si="51"/>
        <v/>
      </c>
    </row>
    <row r="1656" spans="1:7" x14ac:dyDescent="0.25">
      <c r="A1656" s="64"/>
      <c r="B1656" s="65"/>
      <c r="C1656" s="65"/>
      <c r="D1656" s="66"/>
      <c r="E1656" s="67" t="str">
        <f>IF(C1656="","",IFERROR(IF(INDEX(Impostazioni!$B$9:$B$48,MATCH(C1656,Impostazioni!$A$9:$A$48,0))="","Tipo?",INDEX(Impostazioni!$B$9:$B$48,MATCH(C1656,Impostazioni!$A$9:$A$48,0))),"Categoria?"))</f>
        <v/>
      </c>
      <c r="F1656" s="68" t="str">
        <f t="shared" si="50"/>
        <v/>
      </c>
      <c r="G1656" s="69" t="str">
        <f t="shared" si="51"/>
        <v/>
      </c>
    </row>
    <row r="1657" spans="1:7" x14ac:dyDescent="0.25">
      <c r="A1657" s="64"/>
      <c r="B1657" s="65"/>
      <c r="C1657" s="65"/>
      <c r="D1657" s="66"/>
      <c r="E1657" s="67" t="str">
        <f>IF(C1657="","",IFERROR(IF(INDEX(Impostazioni!$B$9:$B$48,MATCH(C1657,Impostazioni!$A$9:$A$48,0))="","Tipo?",INDEX(Impostazioni!$B$9:$B$48,MATCH(C1657,Impostazioni!$A$9:$A$48,0))),"Categoria?"))</f>
        <v/>
      </c>
      <c r="F1657" s="68" t="str">
        <f t="shared" si="50"/>
        <v/>
      </c>
      <c r="G1657" s="69" t="str">
        <f t="shared" si="51"/>
        <v/>
      </c>
    </row>
    <row r="1658" spans="1:7" x14ac:dyDescent="0.25">
      <c r="A1658" s="64"/>
      <c r="B1658" s="65"/>
      <c r="C1658" s="65"/>
      <c r="D1658" s="66"/>
      <c r="E1658" s="67" t="str">
        <f>IF(C1658="","",IFERROR(IF(INDEX(Impostazioni!$B$9:$B$48,MATCH(C1658,Impostazioni!$A$9:$A$48,0))="","Tipo?",INDEX(Impostazioni!$B$9:$B$48,MATCH(C1658,Impostazioni!$A$9:$A$48,0))),"Categoria?"))</f>
        <v/>
      </c>
      <c r="F1658" s="68" t="str">
        <f t="shared" si="50"/>
        <v/>
      </c>
      <c r="G1658" s="69" t="str">
        <f t="shared" si="51"/>
        <v/>
      </c>
    </row>
    <row r="1659" spans="1:7" x14ac:dyDescent="0.25">
      <c r="A1659" s="64"/>
      <c r="B1659" s="65"/>
      <c r="C1659" s="65"/>
      <c r="D1659" s="66"/>
      <c r="E1659" s="67" t="str">
        <f>IF(C1659="","",IFERROR(IF(INDEX(Impostazioni!$B$9:$B$48,MATCH(C1659,Impostazioni!$A$9:$A$48,0))="","Tipo?",INDEX(Impostazioni!$B$9:$B$48,MATCH(C1659,Impostazioni!$A$9:$A$48,0))),"Categoria?"))</f>
        <v/>
      </c>
      <c r="F1659" s="68" t="str">
        <f t="shared" si="50"/>
        <v/>
      </c>
      <c r="G1659" s="69" t="str">
        <f t="shared" si="51"/>
        <v/>
      </c>
    </row>
    <row r="1660" spans="1:7" x14ac:dyDescent="0.25">
      <c r="A1660" s="64"/>
      <c r="B1660" s="65"/>
      <c r="C1660" s="65"/>
      <c r="D1660" s="66"/>
      <c r="E1660" s="67" t="str">
        <f>IF(C1660="","",IFERROR(IF(INDEX(Impostazioni!$B$9:$B$48,MATCH(C1660,Impostazioni!$A$9:$A$48,0))="","Tipo?",INDEX(Impostazioni!$B$9:$B$48,MATCH(C1660,Impostazioni!$A$9:$A$48,0))),"Categoria?"))</f>
        <v/>
      </c>
      <c r="F1660" s="68" t="str">
        <f t="shared" si="50"/>
        <v/>
      </c>
      <c r="G1660" s="69" t="str">
        <f t="shared" si="51"/>
        <v/>
      </c>
    </row>
    <row r="1661" spans="1:7" x14ac:dyDescent="0.25">
      <c r="A1661" s="64"/>
      <c r="B1661" s="65"/>
      <c r="C1661" s="65"/>
      <c r="D1661" s="66"/>
      <c r="E1661" s="67" t="str">
        <f>IF(C1661="","",IFERROR(IF(INDEX(Impostazioni!$B$9:$B$48,MATCH(C1661,Impostazioni!$A$9:$A$48,0))="","Tipo?",INDEX(Impostazioni!$B$9:$B$48,MATCH(C1661,Impostazioni!$A$9:$A$48,0))),"Categoria?"))</f>
        <v/>
      </c>
      <c r="F1661" s="68" t="str">
        <f t="shared" si="50"/>
        <v/>
      </c>
      <c r="G1661" s="69" t="str">
        <f t="shared" si="51"/>
        <v/>
      </c>
    </row>
    <row r="1662" spans="1:7" x14ac:dyDescent="0.25">
      <c r="A1662" s="64"/>
      <c r="B1662" s="65"/>
      <c r="C1662" s="65"/>
      <c r="D1662" s="66"/>
      <c r="E1662" s="67" t="str">
        <f>IF(C1662="","",IFERROR(IF(INDEX(Impostazioni!$B$9:$B$48,MATCH(C1662,Impostazioni!$A$9:$A$48,0))="","Tipo?",INDEX(Impostazioni!$B$9:$B$48,MATCH(C1662,Impostazioni!$A$9:$A$48,0))),"Categoria?"))</f>
        <v/>
      </c>
      <c r="F1662" s="68" t="str">
        <f t="shared" si="50"/>
        <v/>
      </c>
      <c r="G1662" s="69" t="str">
        <f t="shared" si="51"/>
        <v/>
      </c>
    </row>
    <row r="1663" spans="1:7" x14ac:dyDescent="0.25">
      <c r="A1663" s="64"/>
      <c r="B1663" s="65"/>
      <c r="C1663" s="65"/>
      <c r="D1663" s="66"/>
      <c r="E1663" s="67" t="str">
        <f>IF(C1663="","",IFERROR(IF(INDEX(Impostazioni!$B$9:$B$48,MATCH(C1663,Impostazioni!$A$9:$A$48,0))="","Tipo?",INDEX(Impostazioni!$B$9:$B$48,MATCH(C1663,Impostazioni!$A$9:$A$48,0))),"Categoria?"))</f>
        <v/>
      </c>
      <c r="F1663" s="68" t="str">
        <f t="shared" si="50"/>
        <v/>
      </c>
      <c r="G1663" s="69" t="str">
        <f t="shared" si="51"/>
        <v/>
      </c>
    </row>
    <row r="1664" spans="1:7" x14ac:dyDescent="0.25">
      <c r="A1664" s="64"/>
      <c r="B1664" s="65"/>
      <c r="C1664" s="65"/>
      <c r="D1664" s="66"/>
      <c r="E1664" s="67" t="str">
        <f>IF(C1664="","",IFERROR(IF(INDEX(Impostazioni!$B$9:$B$48,MATCH(C1664,Impostazioni!$A$9:$A$48,0))="","Tipo?",INDEX(Impostazioni!$B$9:$B$48,MATCH(C1664,Impostazioni!$A$9:$A$48,0))),"Categoria?"))</f>
        <v/>
      </c>
      <c r="F1664" s="68" t="str">
        <f t="shared" si="50"/>
        <v/>
      </c>
      <c r="G1664" s="69" t="str">
        <f t="shared" si="51"/>
        <v/>
      </c>
    </row>
    <row r="1665" spans="1:7" x14ac:dyDescent="0.25">
      <c r="A1665" s="64"/>
      <c r="B1665" s="65"/>
      <c r="C1665" s="65"/>
      <c r="D1665" s="66"/>
      <c r="E1665" s="67" t="str">
        <f>IF(C1665="","",IFERROR(IF(INDEX(Impostazioni!$B$9:$B$48,MATCH(C1665,Impostazioni!$A$9:$A$48,0))="","Tipo?",INDEX(Impostazioni!$B$9:$B$48,MATCH(C1665,Impostazioni!$A$9:$A$48,0))),"Categoria?"))</f>
        <v/>
      </c>
      <c r="F1665" s="68" t="str">
        <f t="shared" si="50"/>
        <v/>
      </c>
      <c r="G1665" s="69" t="str">
        <f t="shared" si="51"/>
        <v/>
      </c>
    </row>
    <row r="1666" spans="1:7" x14ac:dyDescent="0.25">
      <c r="A1666" s="64"/>
      <c r="B1666" s="65"/>
      <c r="C1666" s="65"/>
      <c r="D1666" s="66"/>
      <c r="E1666" s="67" t="str">
        <f>IF(C1666="","",IFERROR(IF(INDEX(Impostazioni!$B$9:$B$48,MATCH(C1666,Impostazioni!$A$9:$A$48,0))="","Tipo?",INDEX(Impostazioni!$B$9:$B$48,MATCH(C1666,Impostazioni!$A$9:$A$48,0))),"Categoria?"))</f>
        <v/>
      </c>
      <c r="F1666" s="68" t="str">
        <f t="shared" si="50"/>
        <v/>
      </c>
      <c r="G1666" s="69" t="str">
        <f t="shared" si="51"/>
        <v/>
      </c>
    </row>
    <row r="1667" spans="1:7" x14ac:dyDescent="0.25">
      <c r="A1667" s="64"/>
      <c r="B1667" s="65"/>
      <c r="C1667" s="65"/>
      <c r="D1667" s="66"/>
      <c r="E1667" s="67" t="str">
        <f>IF(C1667="","",IFERROR(IF(INDEX(Impostazioni!$B$9:$B$48,MATCH(C1667,Impostazioni!$A$9:$A$48,0))="","Tipo?",INDEX(Impostazioni!$B$9:$B$48,MATCH(C1667,Impostazioni!$A$9:$A$48,0))),"Categoria?"))</f>
        <v/>
      </c>
      <c r="F1667" s="68" t="str">
        <f t="shared" si="50"/>
        <v/>
      </c>
      <c r="G1667" s="69" t="str">
        <f t="shared" si="51"/>
        <v/>
      </c>
    </row>
    <row r="1668" spans="1:7" x14ac:dyDescent="0.25">
      <c r="A1668" s="64"/>
      <c r="B1668" s="65"/>
      <c r="C1668" s="65"/>
      <c r="D1668" s="66"/>
      <c r="E1668" s="67" t="str">
        <f>IF(C1668="","",IFERROR(IF(INDEX(Impostazioni!$B$9:$B$48,MATCH(C1668,Impostazioni!$A$9:$A$48,0))="","Tipo?",INDEX(Impostazioni!$B$9:$B$48,MATCH(C1668,Impostazioni!$A$9:$A$48,0))),"Categoria?"))</f>
        <v/>
      </c>
      <c r="F1668" s="68" t="str">
        <f t="shared" si="50"/>
        <v/>
      </c>
      <c r="G1668" s="69" t="str">
        <f t="shared" si="51"/>
        <v/>
      </c>
    </row>
    <row r="1669" spans="1:7" x14ac:dyDescent="0.25">
      <c r="A1669" s="64"/>
      <c r="B1669" s="65"/>
      <c r="C1669" s="65"/>
      <c r="D1669" s="66"/>
      <c r="E1669" s="67" t="str">
        <f>IF(C1669="","",IFERROR(IF(INDEX(Impostazioni!$B$9:$B$48,MATCH(C1669,Impostazioni!$A$9:$A$48,0))="","Tipo?",INDEX(Impostazioni!$B$9:$B$48,MATCH(C1669,Impostazioni!$A$9:$A$48,0))),"Categoria?"))</f>
        <v/>
      </c>
      <c r="F1669" s="68" t="str">
        <f t="shared" ref="F1669:F1732" si="52">IF(A1669="","",IFERROR(MONTH(A1669),"Data?"))</f>
        <v/>
      </c>
      <c r="G1669" s="69" t="str">
        <f t="shared" ref="G1669:G1732" si="53">IF(A1669="","",IFERROR(YEAR(A1669),"Data?"))</f>
        <v/>
      </c>
    </row>
    <row r="1670" spans="1:7" x14ac:dyDescent="0.25">
      <c r="A1670" s="64"/>
      <c r="B1670" s="65"/>
      <c r="C1670" s="65"/>
      <c r="D1670" s="66"/>
      <c r="E1670" s="67" t="str">
        <f>IF(C1670="","",IFERROR(IF(INDEX(Impostazioni!$B$9:$B$48,MATCH(C1670,Impostazioni!$A$9:$A$48,0))="","Tipo?",INDEX(Impostazioni!$B$9:$B$48,MATCH(C1670,Impostazioni!$A$9:$A$48,0))),"Categoria?"))</f>
        <v/>
      </c>
      <c r="F1670" s="68" t="str">
        <f t="shared" si="52"/>
        <v/>
      </c>
      <c r="G1670" s="69" t="str">
        <f t="shared" si="53"/>
        <v/>
      </c>
    </row>
    <row r="1671" spans="1:7" x14ac:dyDescent="0.25">
      <c r="A1671" s="64"/>
      <c r="B1671" s="65"/>
      <c r="C1671" s="65"/>
      <c r="D1671" s="66"/>
      <c r="E1671" s="67" t="str">
        <f>IF(C1671="","",IFERROR(IF(INDEX(Impostazioni!$B$9:$B$48,MATCH(C1671,Impostazioni!$A$9:$A$48,0))="","Tipo?",INDEX(Impostazioni!$B$9:$B$48,MATCH(C1671,Impostazioni!$A$9:$A$48,0))),"Categoria?"))</f>
        <v/>
      </c>
      <c r="F1671" s="68" t="str">
        <f t="shared" si="52"/>
        <v/>
      </c>
      <c r="G1671" s="69" t="str">
        <f t="shared" si="53"/>
        <v/>
      </c>
    </row>
    <row r="1672" spans="1:7" x14ac:dyDescent="0.25">
      <c r="A1672" s="64"/>
      <c r="B1672" s="65"/>
      <c r="C1672" s="65"/>
      <c r="D1672" s="66"/>
      <c r="E1672" s="67" t="str">
        <f>IF(C1672="","",IFERROR(IF(INDEX(Impostazioni!$B$9:$B$48,MATCH(C1672,Impostazioni!$A$9:$A$48,0))="","Tipo?",INDEX(Impostazioni!$B$9:$B$48,MATCH(C1672,Impostazioni!$A$9:$A$48,0))),"Categoria?"))</f>
        <v/>
      </c>
      <c r="F1672" s="68" t="str">
        <f t="shared" si="52"/>
        <v/>
      </c>
      <c r="G1672" s="69" t="str">
        <f t="shared" si="53"/>
        <v/>
      </c>
    </row>
    <row r="1673" spans="1:7" x14ac:dyDescent="0.25">
      <c r="A1673" s="64"/>
      <c r="B1673" s="65"/>
      <c r="C1673" s="65"/>
      <c r="D1673" s="66"/>
      <c r="E1673" s="67" t="str">
        <f>IF(C1673="","",IFERROR(IF(INDEX(Impostazioni!$B$9:$B$48,MATCH(C1673,Impostazioni!$A$9:$A$48,0))="","Tipo?",INDEX(Impostazioni!$B$9:$B$48,MATCH(C1673,Impostazioni!$A$9:$A$48,0))),"Categoria?"))</f>
        <v/>
      </c>
      <c r="F1673" s="68" t="str">
        <f t="shared" si="52"/>
        <v/>
      </c>
      <c r="G1673" s="69" t="str">
        <f t="shared" si="53"/>
        <v/>
      </c>
    </row>
    <row r="1674" spans="1:7" x14ac:dyDescent="0.25">
      <c r="A1674" s="64"/>
      <c r="B1674" s="65"/>
      <c r="C1674" s="65"/>
      <c r="D1674" s="66"/>
      <c r="E1674" s="67" t="str">
        <f>IF(C1674="","",IFERROR(IF(INDEX(Impostazioni!$B$9:$B$48,MATCH(C1674,Impostazioni!$A$9:$A$48,0))="","Tipo?",INDEX(Impostazioni!$B$9:$B$48,MATCH(C1674,Impostazioni!$A$9:$A$48,0))),"Categoria?"))</f>
        <v/>
      </c>
      <c r="F1674" s="68" t="str">
        <f t="shared" si="52"/>
        <v/>
      </c>
      <c r="G1674" s="69" t="str">
        <f t="shared" si="53"/>
        <v/>
      </c>
    </row>
    <row r="1675" spans="1:7" x14ac:dyDescent="0.25">
      <c r="A1675" s="64"/>
      <c r="B1675" s="65"/>
      <c r="C1675" s="65"/>
      <c r="D1675" s="66"/>
      <c r="E1675" s="67" t="str">
        <f>IF(C1675="","",IFERROR(IF(INDEX(Impostazioni!$B$9:$B$48,MATCH(C1675,Impostazioni!$A$9:$A$48,0))="","Tipo?",INDEX(Impostazioni!$B$9:$B$48,MATCH(C1675,Impostazioni!$A$9:$A$48,0))),"Categoria?"))</f>
        <v/>
      </c>
      <c r="F1675" s="68" t="str">
        <f t="shared" si="52"/>
        <v/>
      </c>
      <c r="G1675" s="69" t="str">
        <f t="shared" si="53"/>
        <v/>
      </c>
    </row>
    <row r="1676" spans="1:7" x14ac:dyDescent="0.25">
      <c r="A1676" s="64"/>
      <c r="B1676" s="65"/>
      <c r="C1676" s="65"/>
      <c r="D1676" s="66"/>
      <c r="E1676" s="67" t="str">
        <f>IF(C1676="","",IFERROR(IF(INDEX(Impostazioni!$B$9:$B$48,MATCH(C1676,Impostazioni!$A$9:$A$48,0))="","Tipo?",INDEX(Impostazioni!$B$9:$B$48,MATCH(C1676,Impostazioni!$A$9:$A$48,0))),"Categoria?"))</f>
        <v/>
      </c>
      <c r="F1676" s="68" t="str">
        <f t="shared" si="52"/>
        <v/>
      </c>
      <c r="G1676" s="69" t="str">
        <f t="shared" si="53"/>
        <v/>
      </c>
    </row>
    <row r="1677" spans="1:7" x14ac:dyDescent="0.25">
      <c r="A1677" s="64"/>
      <c r="B1677" s="65"/>
      <c r="C1677" s="65"/>
      <c r="D1677" s="66"/>
      <c r="E1677" s="67" t="str">
        <f>IF(C1677="","",IFERROR(IF(INDEX(Impostazioni!$B$9:$B$48,MATCH(C1677,Impostazioni!$A$9:$A$48,0))="","Tipo?",INDEX(Impostazioni!$B$9:$B$48,MATCH(C1677,Impostazioni!$A$9:$A$48,0))),"Categoria?"))</f>
        <v/>
      </c>
      <c r="F1677" s="68" t="str">
        <f t="shared" si="52"/>
        <v/>
      </c>
      <c r="G1677" s="69" t="str">
        <f t="shared" si="53"/>
        <v/>
      </c>
    </row>
    <row r="1678" spans="1:7" x14ac:dyDescent="0.25">
      <c r="A1678" s="64"/>
      <c r="B1678" s="65"/>
      <c r="C1678" s="65"/>
      <c r="D1678" s="66"/>
      <c r="E1678" s="67" t="str">
        <f>IF(C1678="","",IFERROR(IF(INDEX(Impostazioni!$B$9:$B$48,MATCH(C1678,Impostazioni!$A$9:$A$48,0))="","Tipo?",INDEX(Impostazioni!$B$9:$B$48,MATCH(C1678,Impostazioni!$A$9:$A$48,0))),"Categoria?"))</f>
        <v/>
      </c>
      <c r="F1678" s="68" t="str">
        <f t="shared" si="52"/>
        <v/>
      </c>
      <c r="G1678" s="69" t="str">
        <f t="shared" si="53"/>
        <v/>
      </c>
    </row>
    <row r="1679" spans="1:7" x14ac:dyDescent="0.25">
      <c r="A1679" s="64"/>
      <c r="B1679" s="65"/>
      <c r="C1679" s="65"/>
      <c r="D1679" s="66"/>
      <c r="E1679" s="67" t="str">
        <f>IF(C1679="","",IFERROR(IF(INDEX(Impostazioni!$B$9:$B$48,MATCH(C1679,Impostazioni!$A$9:$A$48,0))="","Tipo?",INDEX(Impostazioni!$B$9:$B$48,MATCH(C1679,Impostazioni!$A$9:$A$48,0))),"Categoria?"))</f>
        <v/>
      </c>
      <c r="F1679" s="68" t="str">
        <f t="shared" si="52"/>
        <v/>
      </c>
      <c r="G1679" s="69" t="str">
        <f t="shared" si="53"/>
        <v/>
      </c>
    </row>
    <row r="1680" spans="1:7" x14ac:dyDescent="0.25">
      <c r="A1680" s="64"/>
      <c r="B1680" s="65"/>
      <c r="C1680" s="65"/>
      <c r="D1680" s="66"/>
      <c r="E1680" s="67" t="str">
        <f>IF(C1680="","",IFERROR(IF(INDEX(Impostazioni!$B$9:$B$48,MATCH(C1680,Impostazioni!$A$9:$A$48,0))="","Tipo?",INDEX(Impostazioni!$B$9:$B$48,MATCH(C1680,Impostazioni!$A$9:$A$48,0))),"Categoria?"))</f>
        <v/>
      </c>
      <c r="F1680" s="68" t="str">
        <f t="shared" si="52"/>
        <v/>
      </c>
      <c r="G1680" s="69" t="str">
        <f t="shared" si="53"/>
        <v/>
      </c>
    </row>
    <row r="1681" spans="1:7" x14ac:dyDescent="0.25">
      <c r="A1681" s="64"/>
      <c r="B1681" s="65"/>
      <c r="C1681" s="65"/>
      <c r="D1681" s="66"/>
      <c r="E1681" s="67" t="str">
        <f>IF(C1681="","",IFERROR(IF(INDEX(Impostazioni!$B$9:$B$48,MATCH(C1681,Impostazioni!$A$9:$A$48,0))="","Tipo?",INDEX(Impostazioni!$B$9:$B$48,MATCH(C1681,Impostazioni!$A$9:$A$48,0))),"Categoria?"))</f>
        <v/>
      </c>
      <c r="F1681" s="68" t="str">
        <f t="shared" si="52"/>
        <v/>
      </c>
      <c r="G1681" s="69" t="str">
        <f t="shared" si="53"/>
        <v/>
      </c>
    </row>
    <row r="1682" spans="1:7" x14ac:dyDescent="0.25">
      <c r="A1682" s="64"/>
      <c r="B1682" s="65"/>
      <c r="C1682" s="65"/>
      <c r="D1682" s="66"/>
      <c r="E1682" s="67" t="str">
        <f>IF(C1682="","",IFERROR(IF(INDEX(Impostazioni!$B$9:$B$48,MATCH(C1682,Impostazioni!$A$9:$A$48,0))="","Tipo?",INDEX(Impostazioni!$B$9:$B$48,MATCH(C1682,Impostazioni!$A$9:$A$48,0))),"Categoria?"))</f>
        <v/>
      </c>
      <c r="F1682" s="68" t="str">
        <f t="shared" si="52"/>
        <v/>
      </c>
      <c r="G1682" s="69" t="str">
        <f t="shared" si="53"/>
        <v/>
      </c>
    </row>
    <row r="1683" spans="1:7" x14ac:dyDescent="0.25">
      <c r="A1683" s="64"/>
      <c r="B1683" s="65"/>
      <c r="C1683" s="65"/>
      <c r="D1683" s="66"/>
      <c r="E1683" s="67" t="str">
        <f>IF(C1683="","",IFERROR(IF(INDEX(Impostazioni!$B$9:$B$48,MATCH(C1683,Impostazioni!$A$9:$A$48,0))="","Tipo?",INDEX(Impostazioni!$B$9:$B$48,MATCH(C1683,Impostazioni!$A$9:$A$48,0))),"Categoria?"))</f>
        <v/>
      </c>
      <c r="F1683" s="68" t="str">
        <f t="shared" si="52"/>
        <v/>
      </c>
      <c r="G1683" s="69" t="str">
        <f t="shared" si="53"/>
        <v/>
      </c>
    </row>
    <row r="1684" spans="1:7" x14ac:dyDescent="0.25">
      <c r="A1684" s="64"/>
      <c r="B1684" s="65"/>
      <c r="C1684" s="65"/>
      <c r="D1684" s="66"/>
      <c r="E1684" s="67" t="str">
        <f>IF(C1684="","",IFERROR(IF(INDEX(Impostazioni!$B$9:$B$48,MATCH(C1684,Impostazioni!$A$9:$A$48,0))="","Tipo?",INDEX(Impostazioni!$B$9:$B$48,MATCH(C1684,Impostazioni!$A$9:$A$48,0))),"Categoria?"))</f>
        <v/>
      </c>
      <c r="F1684" s="68" t="str">
        <f t="shared" si="52"/>
        <v/>
      </c>
      <c r="G1684" s="69" t="str">
        <f t="shared" si="53"/>
        <v/>
      </c>
    </row>
    <row r="1685" spans="1:7" x14ac:dyDescent="0.25">
      <c r="A1685" s="64"/>
      <c r="B1685" s="65"/>
      <c r="C1685" s="65"/>
      <c r="D1685" s="66"/>
      <c r="E1685" s="67" t="str">
        <f>IF(C1685="","",IFERROR(IF(INDEX(Impostazioni!$B$9:$B$48,MATCH(C1685,Impostazioni!$A$9:$A$48,0))="","Tipo?",INDEX(Impostazioni!$B$9:$B$48,MATCH(C1685,Impostazioni!$A$9:$A$48,0))),"Categoria?"))</f>
        <v/>
      </c>
      <c r="F1685" s="68" t="str">
        <f t="shared" si="52"/>
        <v/>
      </c>
      <c r="G1685" s="69" t="str">
        <f t="shared" si="53"/>
        <v/>
      </c>
    </row>
    <row r="1686" spans="1:7" x14ac:dyDescent="0.25">
      <c r="A1686" s="64"/>
      <c r="B1686" s="65"/>
      <c r="C1686" s="65"/>
      <c r="D1686" s="66"/>
      <c r="E1686" s="67" t="str">
        <f>IF(C1686="","",IFERROR(IF(INDEX(Impostazioni!$B$9:$B$48,MATCH(C1686,Impostazioni!$A$9:$A$48,0))="","Tipo?",INDEX(Impostazioni!$B$9:$B$48,MATCH(C1686,Impostazioni!$A$9:$A$48,0))),"Categoria?"))</f>
        <v/>
      </c>
      <c r="F1686" s="68" t="str">
        <f t="shared" si="52"/>
        <v/>
      </c>
      <c r="G1686" s="69" t="str">
        <f t="shared" si="53"/>
        <v/>
      </c>
    </row>
    <row r="1687" spans="1:7" x14ac:dyDescent="0.25">
      <c r="A1687" s="64"/>
      <c r="B1687" s="65"/>
      <c r="C1687" s="65"/>
      <c r="D1687" s="66"/>
      <c r="E1687" s="67" t="str">
        <f>IF(C1687="","",IFERROR(IF(INDEX(Impostazioni!$B$9:$B$48,MATCH(C1687,Impostazioni!$A$9:$A$48,0))="","Tipo?",INDEX(Impostazioni!$B$9:$B$48,MATCH(C1687,Impostazioni!$A$9:$A$48,0))),"Categoria?"))</f>
        <v/>
      </c>
      <c r="F1687" s="68" t="str">
        <f t="shared" si="52"/>
        <v/>
      </c>
      <c r="G1687" s="69" t="str">
        <f t="shared" si="53"/>
        <v/>
      </c>
    </row>
    <row r="1688" spans="1:7" x14ac:dyDescent="0.25">
      <c r="A1688" s="64"/>
      <c r="B1688" s="65"/>
      <c r="C1688" s="65"/>
      <c r="D1688" s="66"/>
      <c r="E1688" s="67" t="str">
        <f>IF(C1688="","",IFERROR(IF(INDEX(Impostazioni!$B$9:$B$48,MATCH(C1688,Impostazioni!$A$9:$A$48,0))="","Tipo?",INDEX(Impostazioni!$B$9:$B$48,MATCH(C1688,Impostazioni!$A$9:$A$48,0))),"Categoria?"))</f>
        <v/>
      </c>
      <c r="F1688" s="68" t="str">
        <f t="shared" si="52"/>
        <v/>
      </c>
      <c r="G1688" s="69" t="str">
        <f t="shared" si="53"/>
        <v/>
      </c>
    </row>
    <row r="1689" spans="1:7" x14ac:dyDescent="0.25">
      <c r="A1689" s="64"/>
      <c r="B1689" s="65"/>
      <c r="C1689" s="65"/>
      <c r="D1689" s="66"/>
      <c r="E1689" s="67" t="str">
        <f>IF(C1689="","",IFERROR(IF(INDEX(Impostazioni!$B$9:$B$48,MATCH(C1689,Impostazioni!$A$9:$A$48,0))="","Tipo?",INDEX(Impostazioni!$B$9:$B$48,MATCH(C1689,Impostazioni!$A$9:$A$48,0))),"Categoria?"))</f>
        <v/>
      </c>
      <c r="F1689" s="68" t="str">
        <f t="shared" si="52"/>
        <v/>
      </c>
      <c r="G1689" s="69" t="str">
        <f t="shared" si="53"/>
        <v/>
      </c>
    </row>
    <row r="1690" spans="1:7" x14ac:dyDescent="0.25">
      <c r="A1690" s="64"/>
      <c r="B1690" s="65"/>
      <c r="C1690" s="65"/>
      <c r="D1690" s="66"/>
      <c r="E1690" s="67" t="str">
        <f>IF(C1690="","",IFERROR(IF(INDEX(Impostazioni!$B$9:$B$48,MATCH(C1690,Impostazioni!$A$9:$A$48,0))="","Tipo?",INDEX(Impostazioni!$B$9:$B$48,MATCH(C1690,Impostazioni!$A$9:$A$48,0))),"Categoria?"))</f>
        <v/>
      </c>
      <c r="F1690" s="68" t="str">
        <f t="shared" si="52"/>
        <v/>
      </c>
      <c r="G1690" s="69" t="str">
        <f t="shared" si="53"/>
        <v/>
      </c>
    </row>
    <row r="1691" spans="1:7" x14ac:dyDescent="0.25">
      <c r="A1691" s="64"/>
      <c r="B1691" s="65"/>
      <c r="C1691" s="65"/>
      <c r="D1691" s="66"/>
      <c r="E1691" s="67" t="str">
        <f>IF(C1691="","",IFERROR(IF(INDEX(Impostazioni!$B$9:$B$48,MATCH(C1691,Impostazioni!$A$9:$A$48,0))="","Tipo?",INDEX(Impostazioni!$B$9:$B$48,MATCH(C1691,Impostazioni!$A$9:$A$48,0))),"Categoria?"))</f>
        <v/>
      </c>
      <c r="F1691" s="68" t="str">
        <f t="shared" si="52"/>
        <v/>
      </c>
      <c r="G1691" s="69" t="str">
        <f t="shared" si="53"/>
        <v/>
      </c>
    </row>
    <row r="1692" spans="1:7" x14ac:dyDescent="0.25">
      <c r="A1692" s="64"/>
      <c r="B1692" s="65"/>
      <c r="C1692" s="65"/>
      <c r="D1692" s="66"/>
      <c r="E1692" s="67" t="str">
        <f>IF(C1692="","",IFERROR(IF(INDEX(Impostazioni!$B$9:$B$48,MATCH(C1692,Impostazioni!$A$9:$A$48,0))="","Tipo?",INDEX(Impostazioni!$B$9:$B$48,MATCH(C1692,Impostazioni!$A$9:$A$48,0))),"Categoria?"))</f>
        <v/>
      </c>
      <c r="F1692" s="68" t="str">
        <f t="shared" si="52"/>
        <v/>
      </c>
      <c r="G1692" s="69" t="str">
        <f t="shared" si="53"/>
        <v/>
      </c>
    </row>
    <row r="1693" spans="1:7" x14ac:dyDescent="0.25">
      <c r="A1693" s="64"/>
      <c r="B1693" s="65"/>
      <c r="C1693" s="65"/>
      <c r="D1693" s="66"/>
      <c r="E1693" s="67" t="str">
        <f>IF(C1693="","",IFERROR(IF(INDEX(Impostazioni!$B$9:$B$48,MATCH(C1693,Impostazioni!$A$9:$A$48,0))="","Tipo?",INDEX(Impostazioni!$B$9:$B$48,MATCH(C1693,Impostazioni!$A$9:$A$48,0))),"Categoria?"))</f>
        <v/>
      </c>
      <c r="F1693" s="68" t="str">
        <f t="shared" si="52"/>
        <v/>
      </c>
      <c r="G1693" s="69" t="str">
        <f t="shared" si="53"/>
        <v/>
      </c>
    </row>
    <row r="1694" spans="1:7" x14ac:dyDescent="0.25">
      <c r="A1694" s="64"/>
      <c r="B1694" s="65"/>
      <c r="C1694" s="65"/>
      <c r="D1694" s="66"/>
      <c r="E1694" s="67" t="str">
        <f>IF(C1694="","",IFERROR(IF(INDEX(Impostazioni!$B$9:$B$48,MATCH(C1694,Impostazioni!$A$9:$A$48,0))="","Tipo?",INDEX(Impostazioni!$B$9:$B$48,MATCH(C1694,Impostazioni!$A$9:$A$48,0))),"Categoria?"))</f>
        <v/>
      </c>
      <c r="F1694" s="68" t="str">
        <f t="shared" si="52"/>
        <v/>
      </c>
      <c r="G1694" s="69" t="str">
        <f t="shared" si="53"/>
        <v/>
      </c>
    </row>
    <row r="1695" spans="1:7" x14ac:dyDescent="0.25">
      <c r="A1695" s="64"/>
      <c r="B1695" s="65"/>
      <c r="C1695" s="65"/>
      <c r="D1695" s="66"/>
      <c r="E1695" s="67" t="str">
        <f>IF(C1695="","",IFERROR(IF(INDEX(Impostazioni!$B$9:$B$48,MATCH(C1695,Impostazioni!$A$9:$A$48,0))="","Tipo?",INDEX(Impostazioni!$B$9:$B$48,MATCH(C1695,Impostazioni!$A$9:$A$48,0))),"Categoria?"))</f>
        <v/>
      </c>
      <c r="F1695" s="68" t="str">
        <f t="shared" si="52"/>
        <v/>
      </c>
      <c r="G1695" s="69" t="str">
        <f t="shared" si="53"/>
        <v/>
      </c>
    </row>
    <row r="1696" spans="1:7" x14ac:dyDescent="0.25">
      <c r="A1696" s="64"/>
      <c r="B1696" s="65"/>
      <c r="C1696" s="65"/>
      <c r="D1696" s="66"/>
      <c r="E1696" s="67" t="str">
        <f>IF(C1696="","",IFERROR(IF(INDEX(Impostazioni!$B$9:$B$48,MATCH(C1696,Impostazioni!$A$9:$A$48,0))="","Tipo?",INDEX(Impostazioni!$B$9:$B$48,MATCH(C1696,Impostazioni!$A$9:$A$48,0))),"Categoria?"))</f>
        <v/>
      </c>
      <c r="F1696" s="68" t="str">
        <f t="shared" si="52"/>
        <v/>
      </c>
      <c r="G1696" s="69" t="str">
        <f t="shared" si="53"/>
        <v/>
      </c>
    </row>
    <row r="1697" spans="1:7" x14ac:dyDescent="0.25">
      <c r="A1697" s="64"/>
      <c r="B1697" s="65"/>
      <c r="C1697" s="65"/>
      <c r="D1697" s="66"/>
      <c r="E1697" s="67" t="str">
        <f>IF(C1697="","",IFERROR(IF(INDEX(Impostazioni!$B$9:$B$48,MATCH(C1697,Impostazioni!$A$9:$A$48,0))="","Tipo?",INDEX(Impostazioni!$B$9:$B$48,MATCH(C1697,Impostazioni!$A$9:$A$48,0))),"Categoria?"))</f>
        <v/>
      </c>
      <c r="F1697" s="68" t="str">
        <f t="shared" si="52"/>
        <v/>
      </c>
      <c r="G1697" s="69" t="str">
        <f t="shared" si="53"/>
        <v/>
      </c>
    </row>
    <row r="1698" spans="1:7" x14ac:dyDescent="0.25">
      <c r="A1698" s="64"/>
      <c r="B1698" s="65"/>
      <c r="C1698" s="65"/>
      <c r="D1698" s="66"/>
      <c r="E1698" s="67" t="str">
        <f>IF(C1698="","",IFERROR(IF(INDEX(Impostazioni!$B$9:$B$48,MATCH(C1698,Impostazioni!$A$9:$A$48,0))="","Tipo?",INDEX(Impostazioni!$B$9:$B$48,MATCH(C1698,Impostazioni!$A$9:$A$48,0))),"Categoria?"))</f>
        <v/>
      </c>
      <c r="F1698" s="68" t="str">
        <f t="shared" si="52"/>
        <v/>
      </c>
      <c r="G1698" s="69" t="str">
        <f t="shared" si="53"/>
        <v/>
      </c>
    </row>
    <row r="1699" spans="1:7" x14ac:dyDescent="0.25">
      <c r="A1699" s="64"/>
      <c r="B1699" s="65"/>
      <c r="C1699" s="65"/>
      <c r="D1699" s="66"/>
      <c r="E1699" s="67" t="str">
        <f>IF(C1699="","",IFERROR(IF(INDEX(Impostazioni!$B$9:$B$48,MATCH(C1699,Impostazioni!$A$9:$A$48,0))="","Tipo?",INDEX(Impostazioni!$B$9:$B$48,MATCH(C1699,Impostazioni!$A$9:$A$48,0))),"Categoria?"))</f>
        <v/>
      </c>
      <c r="F1699" s="68" t="str">
        <f t="shared" si="52"/>
        <v/>
      </c>
      <c r="G1699" s="69" t="str">
        <f t="shared" si="53"/>
        <v/>
      </c>
    </row>
    <row r="1700" spans="1:7" x14ac:dyDescent="0.25">
      <c r="A1700" s="64"/>
      <c r="B1700" s="65"/>
      <c r="C1700" s="65"/>
      <c r="D1700" s="66"/>
      <c r="E1700" s="67" t="str">
        <f>IF(C1700="","",IFERROR(IF(INDEX(Impostazioni!$B$9:$B$48,MATCH(C1700,Impostazioni!$A$9:$A$48,0))="","Tipo?",INDEX(Impostazioni!$B$9:$B$48,MATCH(C1700,Impostazioni!$A$9:$A$48,0))),"Categoria?"))</f>
        <v/>
      </c>
      <c r="F1700" s="68" t="str">
        <f t="shared" si="52"/>
        <v/>
      </c>
      <c r="G1700" s="69" t="str">
        <f t="shared" si="53"/>
        <v/>
      </c>
    </row>
    <row r="1701" spans="1:7" x14ac:dyDescent="0.25">
      <c r="A1701" s="64"/>
      <c r="B1701" s="65"/>
      <c r="C1701" s="65"/>
      <c r="D1701" s="66"/>
      <c r="E1701" s="67" t="str">
        <f>IF(C1701="","",IFERROR(IF(INDEX(Impostazioni!$B$9:$B$48,MATCH(C1701,Impostazioni!$A$9:$A$48,0))="","Tipo?",INDEX(Impostazioni!$B$9:$B$48,MATCH(C1701,Impostazioni!$A$9:$A$48,0))),"Categoria?"))</f>
        <v/>
      </c>
      <c r="F1701" s="68" t="str">
        <f t="shared" si="52"/>
        <v/>
      </c>
      <c r="G1701" s="69" t="str">
        <f t="shared" si="53"/>
        <v/>
      </c>
    </row>
    <row r="1702" spans="1:7" x14ac:dyDescent="0.25">
      <c r="A1702" s="64"/>
      <c r="B1702" s="65"/>
      <c r="C1702" s="65"/>
      <c r="D1702" s="66"/>
      <c r="E1702" s="67" t="str">
        <f>IF(C1702="","",IFERROR(IF(INDEX(Impostazioni!$B$9:$B$48,MATCH(C1702,Impostazioni!$A$9:$A$48,0))="","Tipo?",INDEX(Impostazioni!$B$9:$B$48,MATCH(C1702,Impostazioni!$A$9:$A$48,0))),"Categoria?"))</f>
        <v/>
      </c>
      <c r="F1702" s="68" t="str">
        <f t="shared" si="52"/>
        <v/>
      </c>
      <c r="G1702" s="69" t="str">
        <f t="shared" si="53"/>
        <v/>
      </c>
    </row>
    <row r="1703" spans="1:7" x14ac:dyDescent="0.25">
      <c r="A1703" s="64"/>
      <c r="B1703" s="65"/>
      <c r="C1703" s="65"/>
      <c r="D1703" s="66"/>
      <c r="E1703" s="67" t="str">
        <f>IF(C1703="","",IFERROR(IF(INDEX(Impostazioni!$B$9:$B$48,MATCH(C1703,Impostazioni!$A$9:$A$48,0))="","Tipo?",INDEX(Impostazioni!$B$9:$B$48,MATCH(C1703,Impostazioni!$A$9:$A$48,0))),"Categoria?"))</f>
        <v/>
      </c>
      <c r="F1703" s="68" t="str">
        <f t="shared" si="52"/>
        <v/>
      </c>
      <c r="G1703" s="69" t="str">
        <f t="shared" si="53"/>
        <v/>
      </c>
    </row>
    <row r="1704" spans="1:7" x14ac:dyDescent="0.25">
      <c r="A1704" s="64"/>
      <c r="B1704" s="65"/>
      <c r="C1704" s="65"/>
      <c r="D1704" s="66"/>
      <c r="E1704" s="67" t="str">
        <f>IF(C1704="","",IFERROR(IF(INDEX(Impostazioni!$B$9:$B$48,MATCH(C1704,Impostazioni!$A$9:$A$48,0))="","Tipo?",INDEX(Impostazioni!$B$9:$B$48,MATCH(C1704,Impostazioni!$A$9:$A$48,0))),"Categoria?"))</f>
        <v/>
      </c>
      <c r="F1704" s="68" t="str">
        <f t="shared" si="52"/>
        <v/>
      </c>
      <c r="G1704" s="69" t="str">
        <f t="shared" si="53"/>
        <v/>
      </c>
    </row>
    <row r="1705" spans="1:7" x14ac:dyDescent="0.25">
      <c r="A1705" s="64"/>
      <c r="B1705" s="65"/>
      <c r="C1705" s="65"/>
      <c r="D1705" s="66"/>
      <c r="E1705" s="67" t="str">
        <f>IF(C1705="","",IFERROR(IF(INDEX(Impostazioni!$B$9:$B$48,MATCH(C1705,Impostazioni!$A$9:$A$48,0))="","Tipo?",INDEX(Impostazioni!$B$9:$B$48,MATCH(C1705,Impostazioni!$A$9:$A$48,0))),"Categoria?"))</f>
        <v/>
      </c>
      <c r="F1705" s="68" t="str">
        <f t="shared" si="52"/>
        <v/>
      </c>
      <c r="G1705" s="69" t="str">
        <f t="shared" si="53"/>
        <v/>
      </c>
    </row>
    <row r="1706" spans="1:7" x14ac:dyDescent="0.25">
      <c r="A1706" s="64"/>
      <c r="B1706" s="65"/>
      <c r="C1706" s="65"/>
      <c r="D1706" s="66"/>
      <c r="E1706" s="67" t="str">
        <f>IF(C1706="","",IFERROR(IF(INDEX(Impostazioni!$B$9:$B$48,MATCH(C1706,Impostazioni!$A$9:$A$48,0))="","Tipo?",INDEX(Impostazioni!$B$9:$B$48,MATCH(C1706,Impostazioni!$A$9:$A$48,0))),"Categoria?"))</f>
        <v/>
      </c>
      <c r="F1706" s="68" t="str">
        <f t="shared" si="52"/>
        <v/>
      </c>
      <c r="G1706" s="69" t="str">
        <f t="shared" si="53"/>
        <v/>
      </c>
    </row>
    <row r="1707" spans="1:7" x14ac:dyDescent="0.25">
      <c r="A1707" s="64"/>
      <c r="B1707" s="65"/>
      <c r="C1707" s="65"/>
      <c r="D1707" s="66"/>
      <c r="E1707" s="67" t="str">
        <f>IF(C1707="","",IFERROR(IF(INDEX(Impostazioni!$B$9:$B$48,MATCH(C1707,Impostazioni!$A$9:$A$48,0))="","Tipo?",INDEX(Impostazioni!$B$9:$B$48,MATCH(C1707,Impostazioni!$A$9:$A$48,0))),"Categoria?"))</f>
        <v/>
      </c>
      <c r="F1707" s="68" t="str">
        <f t="shared" si="52"/>
        <v/>
      </c>
      <c r="G1707" s="69" t="str">
        <f t="shared" si="53"/>
        <v/>
      </c>
    </row>
    <row r="1708" spans="1:7" x14ac:dyDescent="0.25">
      <c r="A1708" s="64"/>
      <c r="B1708" s="65"/>
      <c r="C1708" s="65"/>
      <c r="D1708" s="66"/>
      <c r="E1708" s="67" t="str">
        <f>IF(C1708="","",IFERROR(IF(INDEX(Impostazioni!$B$9:$B$48,MATCH(C1708,Impostazioni!$A$9:$A$48,0))="","Tipo?",INDEX(Impostazioni!$B$9:$B$48,MATCH(C1708,Impostazioni!$A$9:$A$48,0))),"Categoria?"))</f>
        <v/>
      </c>
      <c r="F1708" s="68" t="str">
        <f t="shared" si="52"/>
        <v/>
      </c>
      <c r="G1708" s="69" t="str">
        <f t="shared" si="53"/>
        <v/>
      </c>
    </row>
    <row r="1709" spans="1:7" x14ac:dyDescent="0.25">
      <c r="A1709" s="64"/>
      <c r="B1709" s="65"/>
      <c r="C1709" s="65"/>
      <c r="D1709" s="66"/>
      <c r="E1709" s="67" t="str">
        <f>IF(C1709="","",IFERROR(IF(INDEX(Impostazioni!$B$9:$B$48,MATCH(C1709,Impostazioni!$A$9:$A$48,0))="","Tipo?",INDEX(Impostazioni!$B$9:$B$48,MATCH(C1709,Impostazioni!$A$9:$A$48,0))),"Categoria?"))</f>
        <v/>
      </c>
      <c r="F1709" s="68" t="str">
        <f t="shared" si="52"/>
        <v/>
      </c>
      <c r="G1709" s="69" t="str">
        <f t="shared" si="53"/>
        <v/>
      </c>
    </row>
    <row r="1710" spans="1:7" x14ac:dyDescent="0.25">
      <c r="A1710" s="64"/>
      <c r="B1710" s="65"/>
      <c r="C1710" s="65"/>
      <c r="D1710" s="66"/>
      <c r="E1710" s="67" t="str">
        <f>IF(C1710="","",IFERROR(IF(INDEX(Impostazioni!$B$9:$B$48,MATCH(C1710,Impostazioni!$A$9:$A$48,0))="","Tipo?",INDEX(Impostazioni!$B$9:$B$48,MATCH(C1710,Impostazioni!$A$9:$A$48,0))),"Categoria?"))</f>
        <v/>
      </c>
      <c r="F1710" s="68" t="str">
        <f t="shared" si="52"/>
        <v/>
      </c>
      <c r="G1710" s="69" t="str">
        <f t="shared" si="53"/>
        <v/>
      </c>
    </row>
    <row r="1711" spans="1:7" x14ac:dyDescent="0.25">
      <c r="A1711" s="64"/>
      <c r="B1711" s="65"/>
      <c r="C1711" s="65"/>
      <c r="D1711" s="66"/>
      <c r="E1711" s="67" t="str">
        <f>IF(C1711="","",IFERROR(IF(INDEX(Impostazioni!$B$9:$B$48,MATCH(C1711,Impostazioni!$A$9:$A$48,0))="","Tipo?",INDEX(Impostazioni!$B$9:$B$48,MATCH(C1711,Impostazioni!$A$9:$A$48,0))),"Categoria?"))</f>
        <v/>
      </c>
      <c r="F1711" s="68" t="str">
        <f t="shared" si="52"/>
        <v/>
      </c>
      <c r="G1711" s="69" t="str">
        <f t="shared" si="53"/>
        <v/>
      </c>
    </row>
    <row r="1712" spans="1:7" x14ac:dyDescent="0.25">
      <c r="A1712" s="64"/>
      <c r="B1712" s="65"/>
      <c r="C1712" s="65"/>
      <c r="D1712" s="66"/>
      <c r="E1712" s="67" t="str">
        <f>IF(C1712="","",IFERROR(IF(INDEX(Impostazioni!$B$9:$B$48,MATCH(C1712,Impostazioni!$A$9:$A$48,0))="","Tipo?",INDEX(Impostazioni!$B$9:$B$48,MATCH(C1712,Impostazioni!$A$9:$A$48,0))),"Categoria?"))</f>
        <v/>
      </c>
      <c r="F1712" s="68" t="str">
        <f t="shared" si="52"/>
        <v/>
      </c>
      <c r="G1712" s="69" t="str">
        <f t="shared" si="53"/>
        <v/>
      </c>
    </row>
    <row r="1713" spans="1:7" x14ac:dyDescent="0.25">
      <c r="A1713" s="64"/>
      <c r="B1713" s="65"/>
      <c r="C1713" s="65"/>
      <c r="D1713" s="66"/>
      <c r="E1713" s="67" t="str">
        <f>IF(C1713="","",IFERROR(IF(INDEX(Impostazioni!$B$9:$B$48,MATCH(C1713,Impostazioni!$A$9:$A$48,0))="","Tipo?",INDEX(Impostazioni!$B$9:$B$48,MATCH(C1713,Impostazioni!$A$9:$A$48,0))),"Categoria?"))</f>
        <v/>
      </c>
      <c r="F1713" s="68" t="str">
        <f t="shared" si="52"/>
        <v/>
      </c>
      <c r="G1713" s="69" t="str">
        <f t="shared" si="53"/>
        <v/>
      </c>
    </row>
    <row r="1714" spans="1:7" x14ac:dyDescent="0.25">
      <c r="A1714" s="64"/>
      <c r="B1714" s="65"/>
      <c r="C1714" s="65"/>
      <c r="D1714" s="66"/>
      <c r="E1714" s="67" t="str">
        <f>IF(C1714="","",IFERROR(IF(INDEX(Impostazioni!$B$9:$B$48,MATCH(C1714,Impostazioni!$A$9:$A$48,0))="","Tipo?",INDEX(Impostazioni!$B$9:$B$48,MATCH(C1714,Impostazioni!$A$9:$A$48,0))),"Categoria?"))</f>
        <v/>
      </c>
      <c r="F1714" s="68" t="str">
        <f t="shared" si="52"/>
        <v/>
      </c>
      <c r="G1714" s="69" t="str">
        <f t="shared" si="53"/>
        <v/>
      </c>
    </row>
    <row r="1715" spans="1:7" x14ac:dyDescent="0.25">
      <c r="A1715" s="64"/>
      <c r="B1715" s="65"/>
      <c r="C1715" s="65"/>
      <c r="D1715" s="66"/>
      <c r="E1715" s="67" t="str">
        <f>IF(C1715="","",IFERROR(IF(INDEX(Impostazioni!$B$9:$B$48,MATCH(C1715,Impostazioni!$A$9:$A$48,0))="","Tipo?",INDEX(Impostazioni!$B$9:$B$48,MATCH(C1715,Impostazioni!$A$9:$A$48,0))),"Categoria?"))</f>
        <v/>
      </c>
      <c r="F1715" s="68" t="str">
        <f t="shared" si="52"/>
        <v/>
      </c>
      <c r="G1715" s="69" t="str">
        <f t="shared" si="53"/>
        <v/>
      </c>
    </row>
    <row r="1716" spans="1:7" x14ac:dyDescent="0.25">
      <c r="A1716" s="64"/>
      <c r="B1716" s="65"/>
      <c r="C1716" s="65"/>
      <c r="D1716" s="66"/>
      <c r="E1716" s="67" t="str">
        <f>IF(C1716="","",IFERROR(IF(INDEX(Impostazioni!$B$9:$B$48,MATCH(C1716,Impostazioni!$A$9:$A$48,0))="","Tipo?",INDEX(Impostazioni!$B$9:$B$48,MATCH(C1716,Impostazioni!$A$9:$A$48,0))),"Categoria?"))</f>
        <v/>
      </c>
      <c r="F1716" s="68" t="str">
        <f t="shared" si="52"/>
        <v/>
      </c>
      <c r="G1716" s="69" t="str">
        <f t="shared" si="53"/>
        <v/>
      </c>
    </row>
    <row r="1717" spans="1:7" x14ac:dyDescent="0.25">
      <c r="A1717" s="64"/>
      <c r="B1717" s="65"/>
      <c r="C1717" s="65"/>
      <c r="D1717" s="66"/>
      <c r="E1717" s="67" t="str">
        <f>IF(C1717="","",IFERROR(IF(INDEX(Impostazioni!$B$9:$B$48,MATCH(C1717,Impostazioni!$A$9:$A$48,0))="","Tipo?",INDEX(Impostazioni!$B$9:$B$48,MATCH(C1717,Impostazioni!$A$9:$A$48,0))),"Categoria?"))</f>
        <v/>
      </c>
      <c r="F1717" s="68" t="str">
        <f t="shared" si="52"/>
        <v/>
      </c>
      <c r="G1717" s="69" t="str">
        <f t="shared" si="53"/>
        <v/>
      </c>
    </row>
    <row r="1718" spans="1:7" x14ac:dyDescent="0.25">
      <c r="A1718" s="64"/>
      <c r="B1718" s="65"/>
      <c r="C1718" s="65"/>
      <c r="D1718" s="66"/>
      <c r="E1718" s="67" t="str">
        <f>IF(C1718="","",IFERROR(IF(INDEX(Impostazioni!$B$9:$B$48,MATCH(C1718,Impostazioni!$A$9:$A$48,0))="","Tipo?",INDEX(Impostazioni!$B$9:$B$48,MATCH(C1718,Impostazioni!$A$9:$A$48,0))),"Categoria?"))</f>
        <v/>
      </c>
      <c r="F1718" s="68" t="str">
        <f t="shared" si="52"/>
        <v/>
      </c>
      <c r="G1718" s="69" t="str">
        <f t="shared" si="53"/>
        <v/>
      </c>
    </row>
    <row r="1719" spans="1:7" x14ac:dyDescent="0.25">
      <c r="A1719" s="64"/>
      <c r="B1719" s="65"/>
      <c r="C1719" s="65"/>
      <c r="D1719" s="66"/>
      <c r="E1719" s="67" t="str">
        <f>IF(C1719="","",IFERROR(IF(INDEX(Impostazioni!$B$9:$B$48,MATCH(C1719,Impostazioni!$A$9:$A$48,0))="","Tipo?",INDEX(Impostazioni!$B$9:$B$48,MATCH(C1719,Impostazioni!$A$9:$A$48,0))),"Categoria?"))</f>
        <v/>
      </c>
      <c r="F1719" s="68" t="str">
        <f t="shared" si="52"/>
        <v/>
      </c>
      <c r="G1719" s="69" t="str">
        <f t="shared" si="53"/>
        <v/>
      </c>
    </row>
    <row r="1720" spans="1:7" x14ac:dyDescent="0.25">
      <c r="A1720" s="64"/>
      <c r="B1720" s="65"/>
      <c r="C1720" s="65"/>
      <c r="D1720" s="66"/>
      <c r="E1720" s="67" t="str">
        <f>IF(C1720="","",IFERROR(IF(INDEX(Impostazioni!$B$9:$B$48,MATCH(C1720,Impostazioni!$A$9:$A$48,0))="","Tipo?",INDEX(Impostazioni!$B$9:$B$48,MATCH(C1720,Impostazioni!$A$9:$A$48,0))),"Categoria?"))</f>
        <v/>
      </c>
      <c r="F1720" s="68" t="str">
        <f t="shared" si="52"/>
        <v/>
      </c>
      <c r="G1720" s="69" t="str">
        <f t="shared" si="53"/>
        <v/>
      </c>
    </row>
    <row r="1721" spans="1:7" x14ac:dyDescent="0.25">
      <c r="A1721" s="64"/>
      <c r="B1721" s="65"/>
      <c r="C1721" s="65"/>
      <c r="D1721" s="66"/>
      <c r="E1721" s="67" t="str">
        <f>IF(C1721="","",IFERROR(IF(INDEX(Impostazioni!$B$9:$B$48,MATCH(C1721,Impostazioni!$A$9:$A$48,0))="","Tipo?",INDEX(Impostazioni!$B$9:$B$48,MATCH(C1721,Impostazioni!$A$9:$A$48,0))),"Categoria?"))</f>
        <v/>
      </c>
      <c r="F1721" s="68" t="str">
        <f t="shared" si="52"/>
        <v/>
      </c>
      <c r="G1721" s="69" t="str">
        <f t="shared" si="53"/>
        <v/>
      </c>
    </row>
    <row r="1722" spans="1:7" x14ac:dyDescent="0.25">
      <c r="A1722" s="64"/>
      <c r="B1722" s="65"/>
      <c r="C1722" s="65"/>
      <c r="D1722" s="66"/>
      <c r="E1722" s="67" t="str">
        <f>IF(C1722="","",IFERROR(IF(INDEX(Impostazioni!$B$9:$B$48,MATCH(C1722,Impostazioni!$A$9:$A$48,0))="","Tipo?",INDEX(Impostazioni!$B$9:$B$48,MATCH(C1722,Impostazioni!$A$9:$A$48,0))),"Categoria?"))</f>
        <v/>
      </c>
      <c r="F1722" s="68" t="str">
        <f t="shared" si="52"/>
        <v/>
      </c>
      <c r="G1722" s="69" t="str">
        <f t="shared" si="53"/>
        <v/>
      </c>
    </row>
    <row r="1723" spans="1:7" x14ac:dyDescent="0.25">
      <c r="A1723" s="64"/>
      <c r="B1723" s="65"/>
      <c r="C1723" s="65"/>
      <c r="D1723" s="66"/>
      <c r="E1723" s="67" t="str">
        <f>IF(C1723="","",IFERROR(IF(INDEX(Impostazioni!$B$9:$B$48,MATCH(C1723,Impostazioni!$A$9:$A$48,0))="","Tipo?",INDEX(Impostazioni!$B$9:$B$48,MATCH(C1723,Impostazioni!$A$9:$A$48,0))),"Categoria?"))</f>
        <v/>
      </c>
      <c r="F1723" s="68" t="str">
        <f t="shared" si="52"/>
        <v/>
      </c>
      <c r="G1723" s="69" t="str">
        <f t="shared" si="53"/>
        <v/>
      </c>
    </row>
    <row r="1724" spans="1:7" x14ac:dyDescent="0.25">
      <c r="A1724" s="64"/>
      <c r="B1724" s="65"/>
      <c r="C1724" s="65"/>
      <c r="D1724" s="66"/>
      <c r="E1724" s="67" t="str">
        <f>IF(C1724="","",IFERROR(IF(INDEX(Impostazioni!$B$9:$B$48,MATCH(C1724,Impostazioni!$A$9:$A$48,0))="","Tipo?",INDEX(Impostazioni!$B$9:$B$48,MATCH(C1724,Impostazioni!$A$9:$A$48,0))),"Categoria?"))</f>
        <v/>
      </c>
      <c r="F1724" s="68" t="str">
        <f t="shared" si="52"/>
        <v/>
      </c>
      <c r="G1724" s="69" t="str">
        <f t="shared" si="53"/>
        <v/>
      </c>
    </row>
    <row r="1725" spans="1:7" x14ac:dyDescent="0.25">
      <c r="A1725" s="64"/>
      <c r="B1725" s="65"/>
      <c r="C1725" s="65"/>
      <c r="D1725" s="66"/>
      <c r="E1725" s="67" t="str">
        <f>IF(C1725="","",IFERROR(IF(INDEX(Impostazioni!$B$9:$B$48,MATCH(C1725,Impostazioni!$A$9:$A$48,0))="","Tipo?",INDEX(Impostazioni!$B$9:$B$48,MATCH(C1725,Impostazioni!$A$9:$A$48,0))),"Categoria?"))</f>
        <v/>
      </c>
      <c r="F1725" s="68" t="str">
        <f t="shared" si="52"/>
        <v/>
      </c>
      <c r="G1725" s="69" t="str">
        <f t="shared" si="53"/>
        <v/>
      </c>
    </row>
    <row r="1726" spans="1:7" x14ac:dyDescent="0.25">
      <c r="A1726" s="64"/>
      <c r="B1726" s="65"/>
      <c r="C1726" s="65"/>
      <c r="D1726" s="66"/>
      <c r="E1726" s="67" t="str">
        <f>IF(C1726="","",IFERROR(IF(INDEX(Impostazioni!$B$9:$B$48,MATCH(C1726,Impostazioni!$A$9:$A$48,0))="","Tipo?",INDEX(Impostazioni!$B$9:$B$48,MATCH(C1726,Impostazioni!$A$9:$A$48,0))),"Categoria?"))</f>
        <v/>
      </c>
      <c r="F1726" s="68" t="str">
        <f t="shared" si="52"/>
        <v/>
      </c>
      <c r="G1726" s="69" t="str">
        <f t="shared" si="53"/>
        <v/>
      </c>
    </row>
    <row r="1727" spans="1:7" x14ac:dyDescent="0.25">
      <c r="A1727" s="64"/>
      <c r="B1727" s="65"/>
      <c r="C1727" s="65"/>
      <c r="D1727" s="66"/>
      <c r="E1727" s="67" t="str">
        <f>IF(C1727="","",IFERROR(IF(INDEX(Impostazioni!$B$9:$B$48,MATCH(C1727,Impostazioni!$A$9:$A$48,0))="","Tipo?",INDEX(Impostazioni!$B$9:$B$48,MATCH(C1727,Impostazioni!$A$9:$A$48,0))),"Categoria?"))</f>
        <v/>
      </c>
      <c r="F1727" s="68" t="str">
        <f t="shared" si="52"/>
        <v/>
      </c>
      <c r="G1727" s="69" t="str">
        <f t="shared" si="53"/>
        <v/>
      </c>
    </row>
    <row r="1728" spans="1:7" x14ac:dyDescent="0.25">
      <c r="A1728" s="64"/>
      <c r="B1728" s="65"/>
      <c r="C1728" s="65"/>
      <c r="D1728" s="66"/>
      <c r="E1728" s="67" t="str">
        <f>IF(C1728="","",IFERROR(IF(INDEX(Impostazioni!$B$9:$B$48,MATCH(C1728,Impostazioni!$A$9:$A$48,0))="","Tipo?",INDEX(Impostazioni!$B$9:$B$48,MATCH(C1728,Impostazioni!$A$9:$A$48,0))),"Categoria?"))</f>
        <v/>
      </c>
      <c r="F1728" s="68" t="str">
        <f t="shared" si="52"/>
        <v/>
      </c>
      <c r="G1728" s="69" t="str">
        <f t="shared" si="53"/>
        <v/>
      </c>
    </row>
    <row r="1729" spans="1:7" x14ac:dyDescent="0.25">
      <c r="A1729" s="64"/>
      <c r="B1729" s="65"/>
      <c r="C1729" s="65"/>
      <c r="D1729" s="66"/>
      <c r="E1729" s="67" t="str">
        <f>IF(C1729="","",IFERROR(IF(INDEX(Impostazioni!$B$9:$B$48,MATCH(C1729,Impostazioni!$A$9:$A$48,0))="","Tipo?",INDEX(Impostazioni!$B$9:$B$48,MATCH(C1729,Impostazioni!$A$9:$A$48,0))),"Categoria?"))</f>
        <v/>
      </c>
      <c r="F1729" s="68" t="str">
        <f t="shared" si="52"/>
        <v/>
      </c>
      <c r="G1729" s="69" t="str">
        <f t="shared" si="53"/>
        <v/>
      </c>
    </row>
    <row r="1730" spans="1:7" x14ac:dyDescent="0.25">
      <c r="A1730" s="64"/>
      <c r="B1730" s="65"/>
      <c r="C1730" s="65"/>
      <c r="D1730" s="66"/>
      <c r="E1730" s="67" t="str">
        <f>IF(C1730="","",IFERROR(IF(INDEX(Impostazioni!$B$9:$B$48,MATCH(C1730,Impostazioni!$A$9:$A$48,0))="","Tipo?",INDEX(Impostazioni!$B$9:$B$48,MATCH(C1730,Impostazioni!$A$9:$A$48,0))),"Categoria?"))</f>
        <v/>
      </c>
      <c r="F1730" s="68" t="str">
        <f t="shared" si="52"/>
        <v/>
      </c>
      <c r="G1730" s="69" t="str">
        <f t="shared" si="53"/>
        <v/>
      </c>
    </row>
    <row r="1731" spans="1:7" x14ac:dyDescent="0.25">
      <c r="A1731" s="64"/>
      <c r="B1731" s="65"/>
      <c r="C1731" s="65"/>
      <c r="D1731" s="66"/>
      <c r="E1731" s="67" t="str">
        <f>IF(C1731="","",IFERROR(IF(INDEX(Impostazioni!$B$9:$B$48,MATCH(C1731,Impostazioni!$A$9:$A$48,0))="","Tipo?",INDEX(Impostazioni!$B$9:$B$48,MATCH(C1731,Impostazioni!$A$9:$A$48,0))),"Categoria?"))</f>
        <v/>
      </c>
      <c r="F1731" s="68" t="str">
        <f t="shared" si="52"/>
        <v/>
      </c>
      <c r="G1731" s="69" t="str">
        <f t="shared" si="53"/>
        <v/>
      </c>
    </row>
    <row r="1732" spans="1:7" x14ac:dyDescent="0.25">
      <c r="A1732" s="64"/>
      <c r="B1732" s="65"/>
      <c r="C1732" s="65"/>
      <c r="D1732" s="66"/>
      <c r="E1732" s="67" t="str">
        <f>IF(C1732="","",IFERROR(IF(INDEX(Impostazioni!$B$9:$B$48,MATCH(C1732,Impostazioni!$A$9:$A$48,0))="","Tipo?",INDEX(Impostazioni!$B$9:$B$48,MATCH(C1732,Impostazioni!$A$9:$A$48,0))),"Categoria?"))</f>
        <v/>
      </c>
      <c r="F1732" s="68" t="str">
        <f t="shared" si="52"/>
        <v/>
      </c>
      <c r="G1732" s="69" t="str">
        <f t="shared" si="53"/>
        <v/>
      </c>
    </row>
    <row r="1733" spans="1:7" x14ac:dyDescent="0.25">
      <c r="A1733" s="64"/>
      <c r="B1733" s="65"/>
      <c r="C1733" s="65"/>
      <c r="D1733" s="66"/>
      <c r="E1733" s="67" t="str">
        <f>IF(C1733="","",IFERROR(IF(INDEX(Impostazioni!$B$9:$B$48,MATCH(C1733,Impostazioni!$A$9:$A$48,0))="","Tipo?",INDEX(Impostazioni!$B$9:$B$48,MATCH(C1733,Impostazioni!$A$9:$A$48,0))),"Categoria?"))</f>
        <v/>
      </c>
      <c r="F1733" s="68" t="str">
        <f t="shared" ref="F1733:F1796" si="54">IF(A1733="","",IFERROR(MONTH(A1733),"Data?"))</f>
        <v/>
      </c>
      <c r="G1733" s="69" t="str">
        <f t="shared" ref="G1733:G1796" si="55">IF(A1733="","",IFERROR(YEAR(A1733),"Data?"))</f>
        <v/>
      </c>
    </row>
    <row r="1734" spans="1:7" x14ac:dyDescent="0.25">
      <c r="A1734" s="64"/>
      <c r="B1734" s="65"/>
      <c r="C1734" s="65"/>
      <c r="D1734" s="66"/>
      <c r="E1734" s="67" t="str">
        <f>IF(C1734="","",IFERROR(IF(INDEX(Impostazioni!$B$9:$B$48,MATCH(C1734,Impostazioni!$A$9:$A$48,0))="","Tipo?",INDEX(Impostazioni!$B$9:$B$48,MATCH(C1734,Impostazioni!$A$9:$A$48,0))),"Categoria?"))</f>
        <v/>
      </c>
      <c r="F1734" s="68" t="str">
        <f t="shared" si="54"/>
        <v/>
      </c>
      <c r="G1734" s="69" t="str">
        <f t="shared" si="55"/>
        <v/>
      </c>
    </row>
    <row r="1735" spans="1:7" x14ac:dyDescent="0.25">
      <c r="A1735" s="64"/>
      <c r="B1735" s="65"/>
      <c r="C1735" s="65"/>
      <c r="D1735" s="66"/>
      <c r="E1735" s="67" t="str">
        <f>IF(C1735="","",IFERROR(IF(INDEX(Impostazioni!$B$9:$B$48,MATCH(C1735,Impostazioni!$A$9:$A$48,0))="","Tipo?",INDEX(Impostazioni!$B$9:$B$48,MATCH(C1735,Impostazioni!$A$9:$A$48,0))),"Categoria?"))</f>
        <v/>
      </c>
      <c r="F1735" s="68" t="str">
        <f t="shared" si="54"/>
        <v/>
      </c>
      <c r="G1735" s="69" t="str">
        <f t="shared" si="55"/>
        <v/>
      </c>
    </row>
    <row r="1736" spans="1:7" x14ac:dyDescent="0.25">
      <c r="A1736" s="64"/>
      <c r="B1736" s="65"/>
      <c r="C1736" s="65"/>
      <c r="D1736" s="66"/>
      <c r="E1736" s="67" t="str">
        <f>IF(C1736="","",IFERROR(IF(INDEX(Impostazioni!$B$9:$B$48,MATCH(C1736,Impostazioni!$A$9:$A$48,0))="","Tipo?",INDEX(Impostazioni!$B$9:$B$48,MATCH(C1736,Impostazioni!$A$9:$A$48,0))),"Categoria?"))</f>
        <v/>
      </c>
      <c r="F1736" s="68" t="str">
        <f t="shared" si="54"/>
        <v/>
      </c>
      <c r="G1736" s="69" t="str">
        <f t="shared" si="55"/>
        <v/>
      </c>
    </row>
    <row r="1737" spans="1:7" x14ac:dyDescent="0.25">
      <c r="A1737" s="64"/>
      <c r="B1737" s="65"/>
      <c r="C1737" s="65"/>
      <c r="D1737" s="66"/>
      <c r="E1737" s="67" t="str">
        <f>IF(C1737="","",IFERROR(IF(INDEX(Impostazioni!$B$9:$B$48,MATCH(C1737,Impostazioni!$A$9:$A$48,0))="","Tipo?",INDEX(Impostazioni!$B$9:$B$48,MATCH(C1737,Impostazioni!$A$9:$A$48,0))),"Categoria?"))</f>
        <v/>
      </c>
      <c r="F1737" s="68" t="str">
        <f t="shared" si="54"/>
        <v/>
      </c>
      <c r="G1737" s="69" t="str">
        <f t="shared" si="55"/>
        <v/>
      </c>
    </row>
    <row r="1738" spans="1:7" x14ac:dyDescent="0.25">
      <c r="A1738" s="64"/>
      <c r="B1738" s="65"/>
      <c r="C1738" s="65"/>
      <c r="D1738" s="66"/>
      <c r="E1738" s="67" t="str">
        <f>IF(C1738="","",IFERROR(IF(INDEX(Impostazioni!$B$9:$B$48,MATCH(C1738,Impostazioni!$A$9:$A$48,0))="","Tipo?",INDEX(Impostazioni!$B$9:$B$48,MATCH(C1738,Impostazioni!$A$9:$A$48,0))),"Categoria?"))</f>
        <v/>
      </c>
      <c r="F1738" s="68" t="str">
        <f t="shared" si="54"/>
        <v/>
      </c>
      <c r="G1738" s="69" t="str">
        <f t="shared" si="55"/>
        <v/>
      </c>
    </row>
    <row r="1739" spans="1:7" x14ac:dyDescent="0.25">
      <c r="A1739" s="64"/>
      <c r="B1739" s="65"/>
      <c r="C1739" s="65"/>
      <c r="D1739" s="66"/>
      <c r="E1739" s="67" t="str">
        <f>IF(C1739="","",IFERROR(IF(INDEX(Impostazioni!$B$9:$B$48,MATCH(C1739,Impostazioni!$A$9:$A$48,0))="","Tipo?",INDEX(Impostazioni!$B$9:$B$48,MATCH(C1739,Impostazioni!$A$9:$A$48,0))),"Categoria?"))</f>
        <v/>
      </c>
      <c r="F1739" s="68" t="str">
        <f t="shared" si="54"/>
        <v/>
      </c>
      <c r="G1739" s="69" t="str">
        <f t="shared" si="55"/>
        <v/>
      </c>
    </row>
    <row r="1740" spans="1:7" x14ac:dyDescent="0.25">
      <c r="A1740" s="64"/>
      <c r="B1740" s="65"/>
      <c r="C1740" s="65"/>
      <c r="D1740" s="66"/>
      <c r="E1740" s="67" t="str">
        <f>IF(C1740="","",IFERROR(IF(INDEX(Impostazioni!$B$9:$B$48,MATCH(C1740,Impostazioni!$A$9:$A$48,0))="","Tipo?",INDEX(Impostazioni!$B$9:$B$48,MATCH(C1740,Impostazioni!$A$9:$A$48,0))),"Categoria?"))</f>
        <v/>
      </c>
      <c r="F1740" s="68" t="str">
        <f t="shared" si="54"/>
        <v/>
      </c>
      <c r="G1740" s="69" t="str">
        <f t="shared" si="55"/>
        <v/>
      </c>
    </row>
    <row r="1741" spans="1:7" x14ac:dyDescent="0.25">
      <c r="A1741" s="64"/>
      <c r="B1741" s="65"/>
      <c r="C1741" s="65"/>
      <c r="D1741" s="66"/>
      <c r="E1741" s="67" t="str">
        <f>IF(C1741="","",IFERROR(IF(INDEX(Impostazioni!$B$9:$B$48,MATCH(C1741,Impostazioni!$A$9:$A$48,0))="","Tipo?",INDEX(Impostazioni!$B$9:$B$48,MATCH(C1741,Impostazioni!$A$9:$A$48,0))),"Categoria?"))</f>
        <v/>
      </c>
      <c r="F1741" s="68" t="str">
        <f t="shared" si="54"/>
        <v/>
      </c>
      <c r="G1741" s="69" t="str">
        <f t="shared" si="55"/>
        <v/>
      </c>
    </row>
    <row r="1742" spans="1:7" x14ac:dyDescent="0.25">
      <c r="A1742" s="64"/>
      <c r="B1742" s="65"/>
      <c r="C1742" s="65"/>
      <c r="D1742" s="66"/>
      <c r="E1742" s="67" t="str">
        <f>IF(C1742="","",IFERROR(IF(INDEX(Impostazioni!$B$9:$B$48,MATCH(C1742,Impostazioni!$A$9:$A$48,0))="","Tipo?",INDEX(Impostazioni!$B$9:$B$48,MATCH(C1742,Impostazioni!$A$9:$A$48,0))),"Categoria?"))</f>
        <v/>
      </c>
      <c r="F1742" s="68" t="str">
        <f t="shared" si="54"/>
        <v/>
      </c>
      <c r="G1742" s="69" t="str">
        <f t="shared" si="55"/>
        <v/>
      </c>
    </row>
    <row r="1743" spans="1:7" x14ac:dyDescent="0.25">
      <c r="A1743" s="64"/>
      <c r="B1743" s="65"/>
      <c r="C1743" s="65"/>
      <c r="D1743" s="66"/>
      <c r="E1743" s="67" t="str">
        <f>IF(C1743="","",IFERROR(IF(INDEX(Impostazioni!$B$9:$B$48,MATCH(C1743,Impostazioni!$A$9:$A$48,0))="","Tipo?",INDEX(Impostazioni!$B$9:$B$48,MATCH(C1743,Impostazioni!$A$9:$A$48,0))),"Categoria?"))</f>
        <v/>
      </c>
      <c r="F1743" s="68" t="str">
        <f t="shared" si="54"/>
        <v/>
      </c>
      <c r="G1743" s="69" t="str">
        <f t="shared" si="55"/>
        <v/>
      </c>
    </row>
    <row r="1744" spans="1:7" x14ac:dyDescent="0.25">
      <c r="A1744" s="64"/>
      <c r="B1744" s="65"/>
      <c r="C1744" s="65"/>
      <c r="D1744" s="66"/>
      <c r="E1744" s="67" t="str">
        <f>IF(C1744="","",IFERROR(IF(INDEX(Impostazioni!$B$9:$B$48,MATCH(C1744,Impostazioni!$A$9:$A$48,0))="","Tipo?",INDEX(Impostazioni!$B$9:$B$48,MATCH(C1744,Impostazioni!$A$9:$A$48,0))),"Categoria?"))</f>
        <v/>
      </c>
      <c r="F1744" s="68" t="str">
        <f t="shared" si="54"/>
        <v/>
      </c>
      <c r="G1744" s="69" t="str">
        <f t="shared" si="55"/>
        <v/>
      </c>
    </row>
    <row r="1745" spans="1:7" x14ac:dyDescent="0.25">
      <c r="A1745" s="64"/>
      <c r="B1745" s="65"/>
      <c r="C1745" s="65"/>
      <c r="D1745" s="66"/>
      <c r="E1745" s="67" t="str">
        <f>IF(C1745="","",IFERROR(IF(INDEX(Impostazioni!$B$9:$B$48,MATCH(C1745,Impostazioni!$A$9:$A$48,0))="","Tipo?",INDEX(Impostazioni!$B$9:$B$48,MATCH(C1745,Impostazioni!$A$9:$A$48,0))),"Categoria?"))</f>
        <v/>
      </c>
      <c r="F1745" s="68" t="str">
        <f t="shared" si="54"/>
        <v/>
      </c>
      <c r="G1745" s="69" t="str">
        <f t="shared" si="55"/>
        <v/>
      </c>
    </row>
    <row r="1746" spans="1:7" x14ac:dyDescent="0.25">
      <c r="A1746" s="64"/>
      <c r="B1746" s="65"/>
      <c r="C1746" s="65"/>
      <c r="D1746" s="66"/>
      <c r="E1746" s="67" t="str">
        <f>IF(C1746="","",IFERROR(IF(INDEX(Impostazioni!$B$9:$B$48,MATCH(C1746,Impostazioni!$A$9:$A$48,0))="","Tipo?",INDEX(Impostazioni!$B$9:$B$48,MATCH(C1746,Impostazioni!$A$9:$A$48,0))),"Categoria?"))</f>
        <v/>
      </c>
      <c r="F1746" s="68" t="str">
        <f t="shared" si="54"/>
        <v/>
      </c>
      <c r="G1746" s="69" t="str">
        <f t="shared" si="55"/>
        <v/>
      </c>
    </row>
    <row r="1747" spans="1:7" x14ac:dyDescent="0.25">
      <c r="A1747" s="64"/>
      <c r="B1747" s="65"/>
      <c r="C1747" s="65"/>
      <c r="D1747" s="66"/>
      <c r="E1747" s="67" t="str">
        <f>IF(C1747="","",IFERROR(IF(INDEX(Impostazioni!$B$9:$B$48,MATCH(C1747,Impostazioni!$A$9:$A$48,0))="","Tipo?",INDEX(Impostazioni!$B$9:$B$48,MATCH(C1747,Impostazioni!$A$9:$A$48,0))),"Categoria?"))</f>
        <v/>
      </c>
      <c r="F1747" s="68" t="str">
        <f t="shared" si="54"/>
        <v/>
      </c>
      <c r="G1747" s="69" t="str">
        <f t="shared" si="55"/>
        <v/>
      </c>
    </row>
    <row r="1748" spans="1:7" x14ac:dyDescent="0.25">
      <c r="A1748" s="64"/>
      <c r="B1748" s="65"/>
      <c r="C1748" s="65"/>
      <c r="D1748" s="66"/>
      <c r="E1748" s="67" t="str">
        <f>IF(C1748="","",IFERROR(IF(INDEX(Impostazioni!$B$9:$B$48,MATCH(C1748,Impostazioni!$A$9:$A$48,0))="","Tipo?",INDEX(Impostazioni!$B$9:$B$48,MATCH(C1748,Impostazioni!$A$9:$A$48,0))),"Categoria?"))</f>
        <v/>
      </c>
      <c r="F1748" s="68" t="str">
        <f t="shared" si="54"/>
        <v/>
      </c>
      <c r="G1748" s="69" t="str">
        <f t="shared" si="55"/>
        <v/>
      </c>
    </row>
    <row r="1749" spans="1:7" x14ac:dyDescent="0.25">
      <c r="A1749" s="64"/>
      <c r="B1749" s="65"/>
      <c r="C1749" s="65"/>
      <c r="D1749" s="66"/>
      <c r="E1749" s="67" t="str">
        <f>IF(C1749="","",IFERROR(IF(INDEX(Impostazioni!$B$9:$B$48,MATCH(C1749,Impostazioni!$A$9:$A$48,0))="","Tipo?",INDEX(Impostazioni!$B$9:$B$48,MATCH(C1749,Impostazioni!$A$9:$A$48,0))),"Categoria?"))</f>
        <v/>
      </c>
      <c r="F1749" s="68" t="str">
        <f t="shared" si="54"/>
        <v/>
      </c>
      <c r="G1749" s="69" t="str">
        <f t="shared" si="55"/>
        <v/>
      </c>
    </row>
    <row r="1750" spans="1:7" x14ac:dyDescent="0.25">
      <c r="A1750" s="64"/>
      <c r="B1750" s="65"/>
      <c r="C1750" s="65"/>
      <c r="D1750" s="66"/>
      <c r="E1750" s="67" t="str">
        <f>IF(C1750="","",IFERROR(IF(INDEX(Impostazioni!$B$9:$B$48,MATCH(C1750,Impostazioni!$A$9:$A$48,0))="","Tipo?",INDEX(Impostazioni!$B$9:$B$48,MATCH(C1750,Impostazioni!$A$9:$A$48,0))),"Categoria?"))</f>
        <v/>
      </c>
      <c r="F1750" s="68" t="str">
        <f t="shared" si="54"/>
        <v/>
      </c>
      <c r="G1750" s="69" t="str">
        <f t="shared" si="55"/>
        <v/>
      </c>
    </row>
    <row r="1751" spans="1:7" x14ac:dyDescent="0.25">
      <c r="A1751" s="64"/>
      <c r="B1751" s="65"/>
      <c r="C1751" s="65"/>
      <c r="D1751" s="66"/>
      <c r="E1751" s="67" t="str">
        <f>IF(C1751="","",IFERROR(IF(INDEX(Impostazioni!$B$9:$B$48,MATCH(C1751,Impostazioni!$A$9:$A$48,0))="","Tipo?",INDEX(Impostazioni!$B$9:$B$48,MATCH(C1751,Impostazioni!$A$9:$A$48,0))),"Categoria?"))</f>
        <v/>
      </c>
      <c r="F1751" s="68" t="str">
        <f t="shared" si="54"/>
        <v/>
      </c>
      <c r="G1751" s="69" t="str">
        <f t="shared" si="55"/>
        <v/>
      </c>
    </row>
    <row r="1752" spans="1:7" x14ac:dyDescent="0.25">
      <c r="A1752" s="64"/>
      <c r="B1752" s="65"/>
      <c r="C1752" s="65"/>
      <c r="D1752" s="66"/>
      <c r="E1752" s="67" t="str">
        <f>IF(C1752="","",IFERROR(IF(INDEX(Impostazioni!$B$9:$B$48,MATCH(C1752,Impostazioni!$A$9:$A$48,0))="","Tipo?",INDEX(Impostazioni!$B$9:$B$48,MATCH(C1752,Impostazioni!$A$9:$A$48,0))),"Categoria?"))</f>
        <v/>
      </c>
      <c r="F1752" s="68" t="str">
        <f t="shared" si="54"/>
        <v/>
      </c>
      <c r="G1752" s="69" t="str">
        <f t="shared" si="55"/>
        <v/>
      </c>
    </row>
    <row r="1753" spans="1:7" x14ac:dyDescent="0.25">
      <c r="A1753" s="64"/>
      <c r="B1753" s="65"/>
      <c r="C1753" s="65"/>
      <c r="D1753" s="66"/>
      <c r="E1753" s="67" t="str">
        <f>IF(C1753="","",IFERROR(IF(INDEX(Impostazioni!$B$9:$B$48,MATCH(C1753,Impostazioni!$A$9:$A$48,0))="","Tipo?",INDEX(Impostazioni!$B$9:$B$48,MATCH(C1753,Impostazioni!$A$9:$A$48,0))),"Categoria?"))</f>
        <v/>
      </c>
      <c r="F1753" s="68" t="str">
        <f t="shared" si="54"/>
        <v/>
      </c>
      <c r="G1753" s="69" t="str">
        <f t="shared" si="55"/>
        <v/>
      </c>
    </row>
    <row r="1754" spans="1:7" x14ac:dyDescent="0.25">
      <c r="A1754" s="64"/>
      <c r="B1754" s="65"/>
      <c r="C1754" s="65"/>
      <c r="D1754" s="66"/>
      <c r="E1754" s="67" t="str">
        <f>IF(C1754="","",IFERROR(IF(INDEX(Impostazioni!$B$9:$B$48,MATCH(C1754,Impostazioni!$A$9:$A$48,0))="","Tipo?",INDEX(Impostazioni!$B$9:$B$48,MATCH(C1754,Impostazioni!$A$9:$A$48,0))),"Categoria?"))</f>
        <v/>
      </c>
      <c r="F1754" s="68" t="str">
        <f t="shared" si="54"/>
        <v/>
      </c>
      <c r="G1754" s="69" t="str">
        <f t="shared" si="55"/>
        <v/>
      </c>
    </row>
    <row r="1755" spans="1:7" x14ac:dyDescent="0.25">
      <c r="A1755" s="64"/>
      <c r="B1755" s="65"/>
      <c r="C1755" s="65"/>
      <c r="D1755" s="66"/>
      <c r="E1755" s="67" t="str">
        <f>IF(C1755="","",IFERROR(IF(INDEX(Impostazioni!$B$9:$B$48,MATCH(C1755,Impostazioni!$A$9:$A$48,0))="","Tipo?",INDEX(Impostazioni!$B$9:$B$48,MATCH(C1755,Impostazioni!$A$9:$A$48,0))),"Categoria?"))</f>
        <v/>
      </c>
      <c r="F1755" s="68" t="str">
        <f t="shared" si="54"/>
        <v/>
      </c>
      <c r="G1755" s="69" t="str">
        <f t="shared" si="55"/>
        <v/>
      </c>
    </row>
    <row r="1756" spans="1:7" x14ac:dyDescent="0.25">
      <c r="A1756" s="64"/>
      <c r="B1756" s="65"/>
      <c r="C1756" s="65"/>
      <c r="D1756" s="66"/>
      <c r="E1756" s="67" t="str">
        <f>IF(C1756="","",IFERROR(IF(INDEX(Impostazioni!$B$9:$B$48,MATCH(C1756,Impostazioni!$A$9:$A$48,0))="","Tipo?",INDEX(Impostazioni!$B$9:$B$48,MATCH(C1756,Impostazioni!$A$9:$A$48,0))),"Categoria?"))</f>
        <v/>
      </c>
      <c r="F1756" s="68" t="str">
        <f t="shared" si="54"/>
        <v/>
      </c>
      <c r="G1756" s="69" t="str">
        <f t="shared" si="55"/>
        <v/>
      </c>
    </row>
    <row r="1757" spans="1:7" x14ac:dyDescent="0.25">
      <c r="A1757" s="64"/>
      <c r="B1757" s="65"/>
      <c r="C1757" s="65"/>
      <c r="D1757" s="66"/>
      <c r="E1757" s="67" t="str">
        <f>IF(C1757="","",IFERROR(IF(INDEX(Impostazioni!$B$9:$B$48,MATCH(C1757,Impostazioni!$A$9:$A$48,0))="","Tipo?",INDEX(Impostazioni!$B$9:$B$48,MATCH(C1757,Impostazioni!$A$9:$A$48,0))),"Categoria?"))</f>
        <v/>
      </c>
      <c r="F1757" s="68" t="str">
        <f t="shared" si="54"/>
        <v/>
      </c>
      <c r="G1757" s="69" t="str">
        <f t="shared" si="55"/>
        <v/>
      </c>
    </row>
    <row r="1758" spans="1:7" x14ac:dyDescent="0.25">
      <c r="A1758" s="64"/>
      <c r="B1758" s="65"/>
      <c r="C1758" s="65"/>
      <c r="D1758" s="66"/>
      <c r="E1758" s="67" t="str">
        <f>IF(C1758="","",IFERROR(IF(INDEX(Impostazioni!$B$9:$B$48,MATCH(C1758,Impostazioni!$A$9:$A$48,0))="","Tipo?",INDEX(Impostazioni!$B$9:$B$48,MATCH(C1758,Impostazioni!$A$9:$A$48,0))),"Categoria?"))</f>
        <v/>
      </c>
      <c r="F1758" s="68" t="str">
        <f t="shared" si="54"/>
        <v/>
      </c>
      <c r="G1758" s="69" t="str">
        <f t="shared" si="55"/>
        <v/>
      </c>
    </row>
    <row r="1759" spans="1:7" x14ac:dyDescent="0.25">
      <c r="A1759" s="64"/>
      <c r="B1759" s="65"/>
      <c r="C1759" s="65"/>
      <c r="D1759" s="66"/>
      <c r="E1759" s="67" t="str">
        <f>IF(C1759="","",IFERROR(IF(INDEX(Impostazioni!$B$9:$B$48,MATCH(C1759,Impostazioni!$A$9:$A$48,0))="","Tipo?",INDEX(Impostazioni!$B$9:$B$48,MATCH(C1759,Impostazioni!$A$9:$A$48,0))),"Categoria?"))</f>
        <v/>
      </c>
      <c r="F1759" s="68" t="str">
        <f t="shared" si="54"/>
        <v/>
      </c>
      <c r="G1759" s="69" t="str">
        <f t="shared" si="55"/>
        <v/>
      </c>
    </row>
    <row r="1760" spans="1:7" x14ac:dyDescent="0.25">
      <c r="A1760" s="64"/>
      <c r="B1760" s="65"/>
      <c r="C1760" s="65"/>
      <c r="D1760" s="66"/>
      <c r="E1760" s="67" t="str">
        <f>IF(C1760="","",IFERROR(IF(INDEX(Impostazioni!$B$9:$B$48,MATCH(C1760,Impostazioni!$A$9:$A$48,0))="","Tipo?",INDEX(Impostazioni!$B$9:$B$48,MATCH(C1760,Impostazioni!$A$9:$A$48,0))),"Categoria?"))</f>
        <v/>
      </c>
      <c r="F1760" s="68" t="str">
        <f t="shared" si="54"/>
        <v/>
      </c>
      <c r="G1760" s="69" t="str">
        <f t="shared" si="55"/>
        <v/>
      </c>
    </row>
    <row r="1761" spans="1:7" x14ac:dyDescent="0.25">
      <c r="A1761" s="64"/>
      <c r="B1761" s="65"/>
      <c r="C1761" s="65"/>
      <c r="D1761" s="66"/>
      <c r="E1761" s="67" t="str">
        <f>IF(C1761="","",IFERROR(IF(INDEX(Impostazioni!$B$9:$B$48,MATCH(C1761,Impostazioni!$A$9:$A$48,0))="","Tipo?",INDEX(Impostazioni!$B$9:$B$48,MATCH(C1761,Impostazioni!$A$9:$A$48,0))),"Categoria?"))</f>
        <v/>
      </c>
      <c r="F1761" s="68" t="str">
        <f t="shared" si="54"/>
        <v/>
      </c>
      <c r="G1761" s="69" t="str">
        <f t="shared" si="55"/>
        <v/>
      </c>
    </row>
    <row r="1762" spans="1:7" x14ac:dyDescent="0.25">
      <c r="A1762" s="64"/>
      <c r="B1762" s="65"/>
      <c r="C1762" s="65"/>
      <c r="D1762" s="66"/>
      <c r="E1762" s="67" t="str">
        <f>IF(C1762="","",IFERROR(IF(INDEX(Impostazioni!$B$9:$B$48,MATCH(C1762,Impostazioni!$A$9:$A$48,0))="","Tipo?",INDEX(Impostazioni!$B$9:$B$48,MATCH(C1762,Impostazioni!$A$9:$A$48,0))),"Categoria?"))</f>
        <v/>
      </c>
      <c r="F1762" s="68" t="str">
        <f t="shared" si="54"/>
        <v/>
      </c>
      <c r="G1762" s="69" t="str">
        <f t="shared" si="55"/>
        <v/>
      </c>
    </row>
    <row r="1763" spans="1:7" x14ac:dyDescent="0.25">
      <c r="A1763" s="64"/>
      <c r="B1763" s="65"/>
      <c r="C1763" s="65"/>
      <c r="D1763" s="66"/>
      <c r="E1763" s="67" t="str">
        <f>IF(C1763="","",IFERROR(IF(INDEX(Impostazioni!$B$9:$B$48,MATCH(C1763,Impostazioni!$A$9:$A$48,0))="","Tipo?",INDEX(Impostazioni!$B$9:$B$48,MATCH(C1763,Impostazioni!$A$9:$A$48,0))),"Categoria?"))</f>
        <v/>
      </c>
      <c r="F1763" s="68" t="str">
        <f t="shared" si="54"/>
        <v/>
      </c>
      <c r="G1763" s="69" t="str">
        <f t="shared" si="55"/>
        <v/>
      </c>
    </row>
    <row r="1764" spans="1:7" x14ac:dyDescent="0.25">
      <c r="A1764" s="64"/>
      <c r="B1764" s="65"/>
      <c r="C1764" s="65"/>
      <c r="D1764" s="66"/>
      <c r="E1764" s="67" t="str">
        <f>IF(C1764="","",IFERROR(IF(INDEX(Impostazioni!$B$9:$B$48,MATCH(C1764,Impostazioni!$A$9:$A$48,0))="","Tipo?",INDEX(Impostazioni!$B$9:$B$48,MATCH(C1764,Impostazioni!$A$9:$A$48,0))),"Categoria?"))</f>
        <v/>
      </c>
      <c r="F1764" s="68" t="str">
        <f t="shared" si="54"/>
        <v/>
      </c>
      <c r="G1764" s="69" t="str">
        <f t="shared" si="55"/>
        <v/>
      </c>
    </row>
    <row r="1765" spans="1:7" x14ac:dyDescent="0.25">
      <c r="A1765" s="64"/>
      <c r="B1765" s="65"/>
      <c r="C1765" s="65"/>
      <c r="D1765" s="66"/>
      <c r="E1765" s="67" t="str">
        <f>IF(C1765="","",IFERROR(IF(INDEX(Impostazioni!$B$9:$B$48,MATCH(C1765,Impostazioni!$A$9:$A$48,0))="","Tipo?",INDEX(Impostazioni!$B$9:$B$48,MATCH(C1765,Impostazioni!$A$9:$A$48,0))),"Categoria?"))</f>
        <v/>
      </c>
      <c r="F1765" s="68" t="str">
        <f t="shared" si="54"/>
        <v/>
      </c>
      <c r="G1765" s="69" t="str">
        <f t="shared" si="55"/>
        <v/>
      </c>
    </row>
    <row r="1766" spans="1:7" x14ac:dyDescent="0.25">
      <c r="A1766" s="64"/>
      <c r="B1766" s="65"/>
      <c r="C1766" s="65"/>
      <c r="D1766" s="66"/>
      <c r="E1766" s="67" t="str">
        <f>IF(C1766="","",IFERROR(IF(INDEX(Impostazioni!$B$9:$B$48,MATCH(C1766,Impostazioni!$A$9:$A$48,0))="","Tipo?",INDEX(Impostazioni!$B$9:$B$48,MATCH(C1766,Impostazioni!$A$9:$A$48,0))),"Categoria?"))</f>
        <v/>
      </c>
      <c r="F1766" s="68" t="str">
        <f t="shared" si="54"/>
        <v/>
      </c>
      <c r="G1766" s="69" t="str">
        <f t="shared" si="55"/>
        <v/>
      </c>
    </row>
    <row r="1767" spans="1:7" x14ac:dyDescent="0.25">
      <c r="A1767" s="64"/>
      <c r="B1767" s="65"/>
      <c r="C1767" s="65"/>
      <c r="D1767" s="66"/>
      <c r="E1767" s="67" t="str">
        <f>IF(C1767="","",IFERROR(IF(INDEX(Impostazioni!$B$9:$B$48,MATCH(C1767,Impostazioni!$A$9:$A$48,0))="","Tipo?",INDEX(Impostazioni!$B$9:$B$48,MATCH(C1767,Impostazioni!$A$9:$A$48,0))),"Categoria?"))</f>
        <v/>
      </c>
      <c r="F1767" s="68" t="str">
        <f t="shared" si="54"/>
        <v/>
      </c>
      <c r="G1767" s="69" t="str">
        <f t="shared" si="55"/>
        <v/>
      </c>
    </row>
    <row r="1768" spans="1:7" x14ac:dyDescent="0.25">
      <c r="A1768" s="64"/>
      <c r="B1768" s="65"/>
      <c r="C1768" s="65"/>
      <c r="D1768" s="66"/>
      <c r="E1768" s="67" t="str">
        <f>IF(C1768="","",IFERROR(IF(INDEX(Impostazioni!$B$9:$B$48,MATCH(C1768,Impostazioni!$A$9:$A$48,0))="","Tipo?",INDEX(Impostazioni!$B$9:$B$48,MATCH(C1768,Impostazioni!$A$9:$A$48,0))),"Categoria?"))</f>
        <v/>
      </c>
      <c r="F1768" s="68" t="str">
        <f t="shared" si="54"/>
        <v/>
      </c>
      <c r="G1768" s="69" t="str">
        <f t="shared" si="55"/>
        <v/>
      </c>
    </row>
    <row r="1769" spans="1:7" x14ac:dyDescent="0.25">
      <c r="A1769" s="64"/>
      <c r="B1769" s="65"/>
      <c r="C1769" s="65"/>
      <c r="D1769" s="66"/>
      <c r="E1769" s="67" t="str">
        <f>IF(C1769="","",IFERROR(IF(INDEX(Impostazioni!$B$9:$B$48,MATCH(C1769,Impostazioni!$A$9:$A$48,0))="","Tipo?",INDEX(Impostazioni!$B$9:$B$48,MATCH(C1769,Impostazioni!$A$9:$A$48,0))),"Categoria?"))</f>
        <v/>
      </c>
      <c r="F1769" s="68" t="str">
        <f t="shared" si="54"/>
        <v/>
      </c>
      <c r="G1769" s="69" t="str">
        <f t="shared" si="55"/>
        <v/>
      </c>
    </row>
    <row r="1770" spans="1:7" x14ac:dyDescent="0.25">
      <c r="A1770" s="64"/>
      <c r="B1770" s="65"/>
      <c r="C1770" s="65"/>
      <c r="D1770" s="66"/>
      <c r="E1770" s="67" t="str">
        <f>IF(C1770="","",IFERROR(IF(INDEX(Impostazioni!$B$9:$B$48,MATCH(C1770,Impostazioni!$A$9:$A$48,0))="","Tipo?",INDEX(Impostazioni!$B$9:$B$48,MATCH(C1770,Impostazioni!$A$9:$A$48,0))),"Categoria?"))</f>
        <v/>
      </c>
      <c r="F1770" s="68" t="str">
        <f t="shared" si="54"/>
        <v/>
      </c>
      <c r="G1770" s="69" t="str">
        <f t="shared" si="55"/>
        <v/>
      </c>
    </row>
    <row r="1771" spans="1:7" x14ac:dyDescent="0.25">
      <c r="A1771" s="64"/>
      <c r="B1771" s="65"/>
      <c r="C1771" s="65"/>
      <c r="D1771" s="66"/>
      <c r="E1771" s="67" t="str">
        <f>IF(C1771="","",IFERROR(IF(INDEX(Impostazioni!$B$9:$B$48,MATCH(C1771,Impostazioni!$A$9:$A$48,0))="","Tipo?",INDEX(Impostazioni!$B$9:$B$48,MATCH(C1771,Impostazioni!$A$9:$A$48,0))),"Categoria?"))</f>
        <v/>
      </c>
      <c r="F1771" s="68" t="str">
        <f t="shared" si="54"/>
        <v/>
      </c>
      <c r="G1771" s="69" t="str">
        <f t="shared" si="55"/>
        <v/>
      </c>
    </row>
    <row r="1772" spans="1:7" x14ac:dyDescent="0.25">
      <c r="A1772" s="64"/>
      <c r="B1772" s="65"/>
      <c r="C1772" s="65"/>
      <c r="D1772" s="66"/>
      <c r="E1772" s="67" t="str">
        <f>IF(C1772="","",IFERROR(IF(INDEX(Impostazioni!$B$9:$B$48,MATCH(C1772,Impostazioni!$A$9:$A$48,0))="","Tipo?",INDEX(Impostazioni!$B$9:$B$48,MATCH(C1772,Impostazioni!$A$9:$A$48,0))),"Categoria?"))</f>
        <v/>
      </c>
      <c r="F1772" s="68" t="str">
        <f t="shared" si="54"/>
        <v/>
      </c>
      <c r="G1772" s="69" t="str">
        <f t="shared" si="55"/>
        <v/>
      </c>
    </row>
    <row r="1773" spans="1:7" x14ac:dyDescent="0.25">
      <c r="A1773" s="64"/>
      <c r="B1773" s="65"/>
      <c r="C1773" s="65"/>
      <c r="D1773" s="66"/>
      <c r="E1773" s="67" t="str">
        <f>IF(C1773="","",IFERROR(IF(INDEX(Impostazioni!$B$9:$B$48,MATCH(C1773,Impostazioni!$A$9:$A$48,0))="","Tipo?",INDEX(Impostazioni!$B$9:$B$48,MATCH(C1773,Impostazioni!$A$9:$A$48,0))),"Categoria?"))</f>
        <v/>
      </c>
      <c r="F1773" s="68" t="str">
        <f t="shared" si="54"/>
        <v/>
      </c>
      <c r="G1773" s="69" t="str">
        <f t="shared" si="55"/>
        <v/>
      </c>
    </row>
    <row r="1774" spans="1:7" x14ac:dyDescent="0.25">
      <c r="A1774" s="64"/>
      <c r="B1774" s="65"/>
      <c r="C1774" s="65"/>
      <c r="D1774" s="66"/>
      <c r="E1774" s="67" t="str">
        <f>IF(C1774="","",IFERROR(IF(INDEX(Impostazioni!$B$9:$B$48,MATCH(C1774,Impostazioni!$A$9:$A$48,0))="","Tipo?",INDEX(Impostazioni!$B$9:$B$48,MATCH(C1774,Impostazioni!$A$9:$A$48,0))),"Categoria?"))</f>
        <v/>
      </c>
      <c r="F1774" s="68" t="str">
        <f t="shared" si="54"/>
        <v/>
      </c>
      <c r="G1774" s="69" t="str">
        <f t="shared" si="55"/>
        <v/>
      </c>
    </row>
    <row r="1775" spans="1:7" x14ac:dyDescent="0.25">
      <c r="A1775" s="64"/>
      <c r="B1775" s="65"/>
      <c r="C1775" s="65"/>
      <c r="D1775" s="66"/>
      <c r="E1775" s="67" t="str">
        <f>IF(C1775="","",IFERROR(IF(INDEX(Impostazioni!$B$9:$B$48,MATCH(C1775,Impostazioni!$A$9:$A$48,0))="","Tipo?",INDEX(Impostazioni!$B$9:$B$48,MATCH(C1775,Impostazioni!$A$9:$A$48,0))),"Categoria?"))</f>
        <v/>
      </c>
      <c r="F1775" s="68" t="str">
        <f t="shared" si="54"/>
        <v/>
      </c>
      <c r="G1775" s="69" t="str">
        <f t="shared" si="55"/>
        <v/>
      </c>
    </row>
    <row r="1776" spans="1:7" x14ac:dyDescent="0.25">
      <c r="A1776" s="64"/>
      <c r="B1776" s="65"/>
      <c r="C1776" s="65"/>
      <c r="D1776" s="66"/>
      <c r="E1776" s="67" t="str">
        <f>IF(C1776="","",IFERROR(IF(INDEX(Impostazioni!$B$9:$B$48,MATCH(C1776,Impostazioni!$A$9:$A$48,0))="","Tipo?",INDEX(Impostazioni!$B$9:$B$48,MATCH(C1776,Impostazioni!$A$9:$A$48,0))),"Categoria?"))</f>
        <v/>
      </c>
      <c r="F1776" s="68" t="str">
        <f t="shared" si="54"/>
        <v/>
      </c>
      <c r="G1776" s="69" t="str">
        <f t="shared" si="55"/>
        <v/>
      </c>
    </row>
    <row r="1777" spans="1:7" x14ac:dyDescent="0.25">
      <c r="A1777" s="64"/>
      <c r="B1777" s="65"/>
      <c r="C1777" s="65"/>
      <c r="D1777" s="66"/>
      <c r="E1777" s="67" t="str">
        <f>IF(C1777="","",IFERROR(IF(INDEX(Impostazioni!$B$9:$B$48,MATCH(C1777,Impostazioni!$A$9:$A$48,0))="","Tipo?",INDEX(Impostazioni!$B$9:$B$48,MATCH(C1777,Impostazioni!$A$9:$A$48,0))),"Categoria?"))</f>
        <v/>
      </c>
      <c r="F1777" s="68" t="str">
        <f t="shared" si="54"/>
        <v/>
      </c>
      <c r="G1777" s="69" t="str">
        <f t="shared" si="55"/>
        <v/>
      </c>
    </row>
    <row r="1778" spans="1:7" x14ac:dyDescent="0.25">
      <c r="A1778" s="64"/>
      <c r="B1778" s="65"/>
      <c r="C1778" s="65"/>
      <c r="D1778" s="66"/>
      <c r="E1778" s="67" t="str">
        <f>IF(C1778="","",IFERROR(IF(INDEX(Impostazioni!$B$9:$B$48,MATCH(C1778,Impostazioni!$A$9:$A$48,0))="","Tipo?",INDEX(Impostazioni!$B$9:$B$48,MATCH(C1778,Impostazioni!$A$9:$A$48,0))),"Categoria?"))</f>
        <v/>
      </c>
      <c r="F1778" s="68" t="str">
        <f t="shared" si="54"/>
        <v/>
      </c>
      <c r="G1778" s="69" t="str">
        <f t="shared" si="55"/>
        <v/>
      </c>
    </row>
    <row r="1779" spans="1:7" x14ac:dyDescent="0.25">
      <c r="A1779" s="64"/>
      <c r="B1779" s="65"/>
      <c r="C1779" s="65"/>
      <c r="D1779" s="66"/>
      <c r="E1779" s="67" t="str">
        <f>IF(C1779="","",IFERROR(IF(INDEX(Impostazioni!$B$9:$B$48,MATCH(C1779,Impostazioni!$A$9:$A$48,0))="","Tipo?",INDEX(Impostazioni!$B$9:$B$48,MATCH(C1779,Impostazioni!$A$9:$A$48,0))),"Categoria?"))</f>
        <v/>
      </c>
      <c r="F1779" s="68" t="str">
        <f t="shared" si="54"/>
        <v/>
      </c>
      <c r="G1779" s="69" t="str">
        <f t="shared" si="55"/>
        <v/>
      </c>
    </row>
    <row r="1780" spans="1:7" x14ac:dyDescent="0.25">
      <c r="A1780" s="64"/>
      <c r="B1780" s="65"/>
      <c r="C1780" s="65"/>
      <c r="D1780" s="66"/>
      <c r="E1780" s="67" t="str">
        <f>IF(C1780="","",IFERROR(IF(INDEX(Impostazioni!$B$9:$B$48,MATCH(C1780,Impostazioni!$A$9:$A$48,0))="","Tipo?",INDEX(Impostazioni!$B$9:$B$48,MATCH(C1780,Impostazioni!$A$9:$A$48,0))),"Categoria?"))</f>
        <v/>
      </c>
      <c r="F1780" s="68" t="str">
        <f t="shared" si="54"/>
        <v/>
      </c>
      <c r="G1780" s="69" t="str">
        <f t="shared" si="55"/>
        <v/>
      </c>
    </row>
    <row r="1781" spans="1:7" x14ac:dyDescent="0.25">
      <c r="A1781" s="64"/>
      <c r="B1781" s="65"/>
      <c r="C1781" s="65"/>
      <c r="D1781" s="66"/>
      <c r="E1781" s="67" t="str">
        <f>IF(C1781="","",IFERROR(IF(INDEX(Impostazioni!$B$9:$B$48,MATCH(C1781,Impostazioni!$A$9:$A$48,0))="","Tipo?",INDEX(Impostazioni!$B$9:$B$48,MATCH(C1781,Impostazioni!$A$9:$A$48,0))),"Categoria?"))</f>
        <v/>
      </c>
      <c r="F1781" s="68" t="str">
        <f t="shared" si="54"/>
        <v/>
      </c>
      <c r="G1781" s="69" t="str">
        <f t="shared" si="55"/>
        <v/>
      </c>
    </row>
    <row r="1782" spans="1:7" x14ac:dyDescent="0.25">
      <c r="A1782" s="64"/>
      <c r="B1782" s="65"/>
      <c r="C1782" s="65"/>
      <c r="D1782" s="66"/>
      <c r="E1782" s="67" t="str">
        <f>IF(C1782="","",IFERROR(IF(INDEX(Impostazioni!$B$9:$B$48,MATCH(C1782,Impostazioni!$A$9:$A$48,0))="","Tipo?",INDEX(Impostazioni!$B$9:$B$48,MATCH(C1782,Impostazioni!$A$9:$A$48,0))),"Categoria?"))</f>
        <v/>
      </c>
      <c r="F1782" s="68" t="str">
        <f t="shared" si="54"/>
        <v/>
      </c>
      <c r="G1782" s="69" t="str">
        <f t="shared" si="55"/>
        <v/>
      </c>
    </row>
    <row r="1783" spans="1:7" x14ac:dyDescent="0.25">
      <c r="A1783" s="64"/>
      <c r="B1783" s="65"/>
      <c r="C1783" s="65"/>
      <c r="D1783" s="66"/>
      <c r="E1783" s="67" t="str">
        <f>IF(C1783="","",IFERROR(IF(INDEX(Impostazioni!$B$9:$B$48,MATCH(C1783,Impostazioni!$A$9:$A$48,0))="","Tipo?",INDEX(Impostazioni!$B$9:$B$48,MATCH(C1783,Impostazioni!$A$9:$A$48,0))),"Categoria?"))</f>
        <v/>
      </c>
      <c r="F1783" s="68" t="str">
        <f t="shared" si="54"/>
        <v/>
      </c>
      <c r="G1783" s="69" t="str">
        <f t="shared" si="55"/>
        <v/>
      </c>
    </row>
    <row r="1784" spans="1:7" x14ac:dyDescent="0.25">
      <c r="A1784" s="64"/>
      <c r="B1784" s="65"/>
      <c r="C1784" s="65"/>
      <c r="D1784" s="66"/>
      <c r="E1784" s="67" t="str">
        <f>IF(C1784="","",IFERROR(IF(INDEX(Impostazioni!$B$9:$B$48,MATCH(C1784,Impostazioni!$A$9:$A$48,0))="","Tipo?",INDEX(Impostazioni!$B$9:$B$48,MATCH(C1784,Impostazioni!$A$9:$A$48,0))),"Categoria?"))</f>
        <v/>
      </c>
      <c r="F1784" s="68" t="str">
        <f t="shared" si="54"/>
        <v/>
      </c>
      <c r="G1784" s="69" t="str">
        <f t="shared" si="55"/>
        <v/>
      </c>
    </row>
    <row r="1785" spans="1:7" x14ac:dyDescent="0.25">
      <c r="A1785" s="64"/>
      <c r="B1785" s="65"/>
      <c r="C1785" s="65"/>
      <c r="D1785" s="66"/>
      <c r="E1785" s="67" t="str">
        <f>IF(C1785="","",IFERROR(IF(INDEX(Impostazioni!$B$9:$B$48,MATCH(C1785,Impostazioni!$A$9:$A$48,0))="","Tipo?",INDEX(Impostazioni!$B$9:$B$48,MATCH(C1785,Impostazioni!$A$9:$A$48,0))),"Categoria?"))</f>
        <v/>
      </c>
      <c r="F1785" s="68" t="str">
        <f t="shared" si="54"/>
        <v/>
      </c>
      <c r="G1785" s="69" t="str">
        <f t="shared" si="55"/>
        <v/>
      </c>
    </row>
    <row r="1786" spans="1:7" x14ac:dyDescent="0.25">
      <c r="A1786" s="64"/>
      <c r="B1786" s="65"/>
      <c r="C1786" s="65"/>
      <c r="D1786" s="66"/>
      <c r="E1786" s="67" t="str">
        <f>IF(C1786="","",IFERROR(IF(INDEX(Impostazioni!$B$9:$B$48,MATCH(C1786,Impostazioni!$A$9:$A$48,0))="","Tipo?",INDEX(Impostazioni!$B$9:$B$48,MATCH(C1786,Impostazioni!$A$9:$A$48,0))),"Categoria?"))</f>
        <v/>
      </c>
      <c r="F1786" s="68" t="str">
        <f t="shared" si="54"/>
        <v/>
      </c>
      <c r="G1786" s="69" t="str">
        <f t="shared" si="55"/>
        <v/>
      </c>
    </row>
    <row r="1787" spans="1:7" x14ac:dyDescent="0.25">
      <c r="A1787" s="64"/>
      <c r="B1787" s="65"/>
      <c r="C1787" s="65"/>
      <c r="D1787" s="66"/>
      <c r="E1787" s="67" t="str">
        <f>IF(C1787="","",IFERROR(IF(INDEX(Impostazioni!$B$9:$B$48,MATCH(C1787,Impostazioni!$A$9:$A$48,0))="","Tipo?",INDEX(Impostazioni!$B$9:$B$48,MATCH(C1787,Impostazioni!$A$9:$A$48,0))),"Categoria?"))</f>
        <v/>
      </c>
      <c r="F1787" s="68" t="str">
        <f t="shared" si="54"/>
        <v/>
      </c>
      <c r="G1787" s="69" t="str">
        <f t="shared" si="55"/>
        <v/>
      </c>
    </row>
    <row r="1788" spans="1:7" x14ac:dyDescent="0.25">
      <c r="A1788" s="64"/>
      <c r="B1788" s="65"/>
      <c r="C1788" s="65"/>
      <c r="D1788" s="66"/>
      <c r="E1788" s="67" t="str">
        <f>IF(C1788="","",IFERROR(IF(INDEX(Impostazioni!$B$9:$B$48,MATCH(C1788,Impostazioni!$A$9:$A$48,0))="","Tipo?",INDEX(Impostazioni!$B$9:$B$48,MATCH(C1788,Impostazioni!$A$9:$A$48,0))),"Categoria?"))</f>
        <v/>
      </c>
      <c r="F1788" s="68" t="str">
        <f t="shared" si="54"/>
        <v/>
      </c>
      <c r="G1788" s="69" t="str">
        <f t="shared" si="55"/>
        <v/>
      </c>
    </row>
    <row r="1789" spans="1:7" x14ac:dyDescent="0.25">
      <c r="A1789" s="64"/>
      <c r="B1789" s="65"/>
      <c r="C1789" s="65"/>
      <c r="D1789" s="66"/>
      <c r="E1789" s="67" t="str">
        <f>IF(C1789="","",IFERROR(IF(INDEX(Impostazioni!$B$9:$B$48,MATCH(C1789,Impostazioni!$A$9:$A$48,0))="","Tipo?",INDEX(Impostazioni!$B$9:$B$48,MATCH(C1789,Impostazioni!$A$9:$A$48,0))),"Categoria?"))</f>
        <v/>
      </c>
      <c r="F1789" s="68" t="str">
        <f t="shared" si="54"/>
        <v/>
      </c>
      <c r="G1789" s="69" t="str">
        <f t="shared" si="55"/>
        <v/>
      </c>
    </row>
    <row r="1790" spans="1:7" x14ac:dyDescent="0.25">
      <c r="A1790" s="64"/>
      <c r="B1790" s="65"/>
      <c r="C1790" s="65"/>
      <c r="D1790" s="66"/>
      <c r="E1790" s="67" t="str">
        <f>IF(C1790="","",IFERROR(IF(INDEX(Impostazioni!$B$9:$B$48,MATCH(C1790,Impostazioni!$A$9:$A$48,0))="","Tipo?",INDEX(Impostazioni!$B$9:$B$48,MATCH(C1790,Impostazioni!$A$9:$A$48,0))),"Categoria?"))</f>
        <v/>
      </c>
      <c r="F1790" s="68" t="str">
        <f t="shared" si="54"/>
        <v/>
      </c>
      <c r="G1790" s="69" t="str">
        <f t="shared" si="55"/>
        <v/>
      </c>
    </row>
    <row r="1791" spans="1:7" x14ac:dyDescent="0.25">
      <c r="A1791" s="64"/>
      <c r="B1791" s="65"/>
      <c r="C1791" s="65"/>
      <c r="D1791" s="66"/>
      <c r="E1791" s="67" t="str">
        <f>IF(C1791="","",IFERROR(IF(INDEX(Impostazioni!$B$9:$B$48,MATCH(C1791,Impostazioni!$A$9:$A$48,0))="","Tipo?",INDEX(Impostazioni!$B$9:$B$48,MATCH(C1791,Impostazioni!$A$9:$A$48,0))),"Categoria?"))</f>
        <v/>
      </c>
      <c r="F1791" s="68" t="str">
        <f t="shared" si="54"/>
        <v/>
      </c>
      <c r="G1791" s="69" t="str">
        <f t="shared" si="55"/>
        <v/>
      </c>
    </row>
    <row r="1792" spans="1:7" x14ac:dyDescent="0.25">
      <c r="A1792" s="64"/>
      <c r="B1792" s="65"/>
      <c r="C1792" s="65"/>
      <c r="D1792" s="66"/>
      <c r="E1792" s="67" t="str">
        <f>IF(C1792="","",IFERROR(IF(INDEX(Impostazioni!$B$9:$B$48,MATCH(C1792,Impostazioni!$A$9:$A$48,0))="","Tipo?",INDEX(Impostazioni!$B$9:$B$48,MATCH(C1792,Impostazioni!$A$9:$A$48,0))),"Categoria?"))</f>
        <v/>
      </c>
      <c r="F1792" s="68" t="str">
        <f t="shared" si="54"/>
        <v/>
      </c>
      <c r="G1792" s="69" t="str">
        <f t="shared" si="55"/>
        <v/>
      </c>
    </row>
    <row r="1793" spans="1:7" x14ac:dyDescent="0.25">
      <c r="A1793" s="64"/>
      <c r="B1793" s="65"/>
      <c r="C1793" s="65"/>
      <c r="D1793" s="66"/>
      <c r="E1793" s="67" t="str">
        <f>IF(C1793="","",IFERROR(IF(INDEX(Impostazioni!$B$9:$B$48,MATCH(C1793,Impostazioni!$A$9:$A$48,0))="","Tipo?",INDEX(Impostazioni!$B$9:$B$48,MATCH(C1793,Impostazioni!$A$9:$A$48,0))),"Categoria?"))</f>
        <v/>
      </c>
      <c r="F1793" s="68" t="str">
        <f t="shared" si="54"/>
        <v/>
      </c>
      <c r="G1793" s="69" t="str">
        <f t="shared" si="55"/>
        <v/>
      </c>
    </row>
    <row r="1794" spans="1:7" x14ac:dyDescent="0.25">
      <c r="A1794" s="64"/>
      <c r="B1794" s="65"/>
      <c r="C1794" s="65"/>
      <c r="D1794" s="66"/>
      <c r="E1794" s="67" t="str">
        <f>IF(C1794="","",IFERROR(IF(INDEX(Impostazioni!$B$9:$B$48,MATCH(C1794,Impostazioni!$A$9:$A$48,0))="","Tipo?",INDEX(Impostazioni!$B$9:$B$48,MATCH(C1794,Impostazioni!$A$9:$A$48,0))),"Categoria?"))</f>
        <v/>
      </c>
      <c r="F1794" s="68" t="str">
        <f t="shared" si="54"/>
        <v/>
      </c>
      <c r="G1794" s="69" t="str">
        <f t="shared" si="55"/>
        <v/>
      </c>
    </row>
    <row r="1795" spans="1:7" x14ac:dyDescent="0.25">
      <c r="A1795" s="64"/>
      <c r="B1795" s="65"/>
      <c r="C1795" s="65"/>
      <c r="D1795" s="66"/>
      <c r="E1795" s="67" t="str">
        <f>IF(C1795="","",IFERROR(IF(INDEX(Impostazioni!$B$9:$B$48,MATCH(C1795,Impostazioni!$A$9:$A$48,0))="","Tipo?",INDEX(Impostazioni!$B$9:$B$48,MATCH(C1795,Impostazioni!$A$9:$A$48,0))),"Categoria?"))</f>
        <v/>
      </c>
      <c r="F1795" s="68" t="str">
        <f t="shared" si="54"/>
        <v/>
      </c>
      <c r="G1795" s="69" t="str">
        <f t="shared" si="55"/>
        <v/>
      </c>
    </row>
    <row r="1796" spans="1:7" x14ac:dyDescent="0.25">
      <c r="A1796" s="64"/>
      <c r="B1796" s="65"/>
      <c r="C1796" s="65"/>
      <c r="D1796" s="66"/>
      <c r="E1796" s="67" t="str">
        <f>IF(C1796="","",IFERROR(IF(INDEX(Impostazioni!$B$9:$B$48,MATCH(C1796,Impostazioni!$A$9:$A$48,0))="","Tipo?",INDEX(Impostazioni!$B$9:$B$48,MATCH(C1796,Impostazioni!$A$9:$A$48,0))),"Categoria?"))</f>
        <v/>
      </c>
      <c r="F1796" s="68" t="str">
        <f t="shared" si="54"/>
        <v/>
      </c>
      <c r="G1796" s="69" t="str">
        <f t="shared" si="55"/>
        <v/>
      </c>
    </row>
    <row r="1797" spans="1:7" x14ac:dyDescent="0.25">
      <c r="A1797" s="64"/>
      <c r="B1797" s="65"/>
      <c r="C1797" s="65"/>
      <c r="D1797" s="66"/>
      <c r="E1797" s="67" t="str">
        <f>IF(C1797="","",IFERROR(IF(INDEX(Impostazioni!$B$9:$B$48,MATCH(C1797,Impostazioni!$A$9:$A$48,0))="","Tipo?",INDEX(Impostazioni!$B$9:$B$48,MATCH(C1797,Impostazioni!$A$9:$A$48,0))),"Categoria?"))</f>
        <v/>
      </c>
      <c r="F1797" s="68" t="str">
        <f t="shared" ref="F1797:F1860" si="56">IF(A1797="","",IFERROR(MONTH(A1797),"Data?"))</f>
        <v/>
      </c>
      <c r="G1797" s="69" t="str">
        <f t="shared" ref="G1797:G1860" si="57">IF(A1797="","",IFERROR(YEAR(A1797),"Data?"))</f>
        <v/>
      </c>
    </row>
    <row r="1798" spans="1:7" x14ac:dyDescent="0.25">
      <c r="A1798" s="64"/>
      <c r="B1798" s="65"/>
      <c r="C1798" s="65"/>
      <c r="D1798" s="66"/>
      <c r="E1798" s="67" t="str">
        <f>IF(C1798="","",IFERROR(IF(INDEX(Impostazioni!$B$9:$B$48,MATCH(C1798,Impostazioni!$A$9:$A$48,0))="","Tipo?",INDEX(Impostazioni!$B$9:$B$48,MATCH(C1798,Impostazioni!$A$9:$A$48,0))),"Categoria?"))</f>
        <v/>
      </c>
      <c r="F1798" s="68" t="str">
        <f t="shared" si="56"/>
        <v/>
      </c>
      <c r="G1798" s="69" t="str">
        <f t="shared" si="57"/>
        <v/>
      </c>
    </row>
    <row r="1799" spans="1:7" x14ac:dyDescent="0.25">
      <c r="A1799" s="64"/>
      <c r="B1799" s="65"/>
      <c r="C1799" s="65"/>
      <c r="D1799" s="66"/>
      <c r="E1799" s="67" t="str">
        <f>IF(C1799="","",IFERROR(IF(INDEX(Impostazioni!$B$9:$B$48,MATCH(C1799,Impostazioni!$A$9:$A$48,0))="","Tipo?",INDEX(Impostazioni!$B$9:$B$48,MATCH(C1799,Impostazioni!$A$9:$A$48,0))),"Categoria?"))</f>
        <v/>
      </c>
      <c r="F1799" s="68" t="str">
        <f t="shared" si="56"/>
        <v/>
      </c>
      <c r="G1799" s="69" t="str">
        <f t="shared" si="57"/>
        <v/>
      </c>
    </row>
    <row r="1800" spans="1:7" x14ac:dyDescent="0.25">
      <c r="A1800" s="64"/>
      <c r="B1800" s="65"/>
      <c r="C1800" s="65"/>
      <c r="D1800" s="66"/>
      <c r="E1800" s="67" t="str">
        <f>IF(C1800="","",IFERROR(IF(INDEX(Impostazioni!$B$9:$B$48,MATCH(C1800,Impostazioni!$A$9:$A$48,0))="","Tipo?",INDEX(Impostazioni!$B$9:$B$48,MATCH(C1800,Impostazioni!$A$9:$A$48,0))),"Categoria?"))</f>
        <v/>
      </c>
      <c r="F1800" s="68" t="str">
        <f t="shared" si="56"/>
        <v/>
      </c>
      <c r="G1800" s="69" t="str">
        <f t="shared" si="57"/>
        <v/>
      </c>
    </row>
    <row r="1801" spans="1:7" x14ac:dyDescent="0.25">
      <c r="A1801" s="64"/>
      <c r="B1801" s="65"/>
      <c r="C1801" s="65"/>
      <c r="D1801" s="66"/>
      <c r="E1801" s="67" t="str">
        <f>IF(C1801="","",IFERROR(IF(INDEX(Impostazioni!$B$9:$B$48,MATCH(C1801,Impostazioni!$A$9:$A$48,0))="","Tipo?",INDEX(Impostazioni!$B$9:$B$48,MATCH(C1801,Impostazioni!$A$9:$A$48,0))),"Categoria?"))</f>
        <v/>
      </c>
      <c r="F1801" s="68" t="str">
        <f t="shared" si="56"/>
        <v/>
      </c>
      <c r="G1801" s="69" t="str">
        <f t="shared" si="57"/>
        <v/>
      </c>
    </row>
    <row r="1802" spans="1:7" x14ac:dyDescent="0.25">
      <c r="A1802" s="64"/>
      <c r="B1802" s="65"/>
      <c r="C1802" s="65"/>
      <c r="D1802" s="66"/>
      <c r="E1802" s="67" t="str">
        <f>IF(C1802="","",IFERROR(IF(INDEX(Impostazioni!$B$9:$B$48,MATCH(C1802,Impostazioni!$A$9:$A$48,0))="","Tipo?",INDEX(Impostazioni!$B$9:$B$48,MATCH(C1802,Impostazioni!$A$9:$A$48,0))),"Categoria?"))</f>
        <v/>
      </c>
      <c r="F1802" s="68" t="str">
        <f t="shared" si="56"/>
        <v/>
      </c>
      <c r="G1802" s="69" t="str">
        <f t="shared" si="57"/>
        <v/>
      </c>
    </row>
    <row r="1803" spans="1:7" x14ac:dyDescent="0.25">
      <c r="A1803" s="64"/>
      <c r="B1803" s="65"/>
      <c r="C1803" s="65"/>
      <c r="D1803" s="66"/>
      <c r="E1803" s="67" t="str">
        <f>IF(C1803="","",IFERROR(IF(INDEX(Impostazioni!$B$9:$B$48,MATCH(C1803,Impostazioni!$A$9:$A$48,0))="","Tipo?",INDEX(Impostazioni!$B$9:$B$48,MATCH(C1803,Impostazioni!$A$9:$A$48,0))),"Categoria?"))</f>
        <v/>
      </c>
      <c r="F1803" s="68" t="str">
        <f t="shared" si="56"/>
        <v/>
      </c>
      <c r="G1803" s="69" t="str">
        <f t="shared" si="57"/>
        <v/>
      </c>
    </row>
    <row r="1804" spans="1:7" x14ac:dyDescent="0.25">
      <c r="A1804" s="64"/>
      <c r="B1804" s="65"/>
      <c r="C1804" s="65"/>
      <c r="D1804" s="66"/>
      <c r="E1804" s="67" t="str">
        <f>IF(C1804="","",IFERROR(IF(INDEX(Impostazioni!$B$9:$B$48,MATCH(C1804,Impostazioni!$A$9:$A$48,0))="","Tipo?",INDEX(Impostazioni!$B$9:$B$48,MATCH(C1804,Impostazioni!$A$9:$A$48,0))),"Categoria?"))</f>
        <v/>
      </c>
      <c r="F1804" s="68" t="str">
        <f t="shared" si="56"/>
        <v/>
      </c>
      <c r="G1804" s="69" t="str">
        <f t="shared" si="57"/>
        <v/>
      </c>
    </row>
    <row r="1805" spans="1:7" x14ac:dyDescent="0.25">
      <c r="A1805" s="64"/>
      <c r="B1805" s="65"/>
      <c r="C1805" s="65"/>
      <c r="D1805" s="66"/>
      <c r="E1805" s="67" t="str">
        <f>IF(C1805="","",IFERROR(IF(INDEX(Impostazioni!$B$9:$B$48,MATCH(C1805,Impostazioni!$A$9:$A$48,0))="","Tipo?",INDEX(Impostazioni!$B$9:$B$48,MATCH(C1805,Impostazioni!$A$9:$A$48,0))),"Categoria?"))</f>
        <v/>
      </c>
      <c r="F1805" s="68" t="str">
        <f t="shared" si="56"/>
        <v/>
      </c>
      <c r="G1805" s="69" t="str">
        <f t="shared" si="57"/>
        <v/>
      </c>
    </row>
    <row r="1806" spans="1:7" x14ac:dyDescent="0.25">
      <c r="A1806" s="64"/>
      <c r="B1806" s="65"/>
      <c r="C1806" s="65"/>
      <c r="D1806" s="66"/>
      <c r="E1806" s="67" t="str">
        <f>IF(C1806="","",IFERROR(IF(INDEX(Impostazioni!$B$9:$B$48,MATCH(C1806,Impostazioni!$A$9:$A$48,0))="","Tipo?",INDEX(Impostazioni!$B$9:$B$48,MATCH(C1806,Impostazioni!$A$9:$A$48,0))),"Categoria?"))</f>
        <v/>
      </c>
      <c r="F1806" s="68" t="str">
        <f t="shared" si="56"/>
        <v/>
      </c>
      <c r="G1806" s="69" t="str">
        <f t="shared" si="57"/>
        <v/>
      </c>
    </row>
    <row r="1807" spans="1:7" x14ac:dyDescent="0.25">
      <c r="A1807" s="64"/>
      <c r="B1807" s="65"/>
      <c r="C1807" s="65"/>
      <c r="D1807" s="66"/>
      <c r="E1807" s="67" t="str">
        <f>IF(C1807="","",IFERROR(IF(INDEX(Impostazioni!$B$9:$B$48,MATCH(C1807,Impostazioni!$A$9:$A$48,0))="","Tipo?",INDEX(Impostazioni!$B$9:$B$48,MATCH(C1807,Impostazioni!$A$9:$A$48,0))),"Categoria?"))</f>
        <v/>
      </c>
      <c r="F1807" s="68" t="str">
        <f t="shared" si="56"/>
        <v/>
      </c>
      <c r="G1807" s="69" t="str">
        <f t="shared" si="57"/>
        <v/>
      </c>
    </row>
    <row r="1808" spans="1:7" x14ac:dyDescent="0.25">
      <c r="A1808" s="64"/>
      <c r="B1808" s="65"/>
      <c r="C1808" s="65"/>
      <c r="D1808" s="66"/>
      <c r="E1808" s="67" t="str">
        <f>IF(C1808="","",IFERROR(IF(INDEX(Impostazioni!$B$9:$B$48,MATCH(C1808,Impostazioni!$A$9:$A$48,0))="","Tipo?",INDEX(Impostazioni!$B$9:$B$48,MATCH(C1808,Impostazioni!$A$9:$A$48,0))),"Categoria?"))</f>
        <v/>
      </c>
      <c r="F1808" s="68" t="str">
        <f t="shared" si="56"/>
        <v/>
      </c>
      <c r="G1808" s="69" t="str">
        <f t="shared" si="57"/>
        <v/>
      </c>
    </row>
    <row r="1809" spans="1:7" x14ac:dyDescent="0.25">
      <c r="A1809" s="64"/>
      <c r="B1809" s="65"/>
      <c r="C1809" s="65"/>
      <c r="D1809" s="66"/>
      <c r="E1809" s="67" t="str">
        <f>IF(C1809="","",IFERROR(IF(INDEX(Impostazioni!$B$9:$B$48,MATCH(C1809,Impostazioni!$A$9:$A$48,0))="","Tipo?",INDEX(Impostazioni!$B$9:$B$48,MATCH(C1809,Impostazioni!$A$9:$A$48,0))),"Categoria?"))</f>
        <v/>
      </c>
      <c r="F1809" s="68" t="str">
        <f t="shared" si="56"/>
        <v/>
      </c>
      <c r="G1809" s="69" t="str">
        <f t="shared" si="57"/>
        <v/>
      </c>
    </row>
    <row r="1810" spans="1:7" x14ac:dyDescent="0.25">
      <c r="A1810" s="64"/>
      <c r="B1810" s="65"/>
      <c r="C1810" s="65"/>
      <c r="D1810" s="66"/>
      <c r="E1810" s="67" t="str">
        <f>IF(C1810="","",IFERROR(IF(INDEX(Impostazioni!$B$9:$B$48,MATCH(C1810,Impostazioni!$A$9:$A$48,0))="","Tipo?",INDEX(Impostazioni!$B$9:$B$48,MATCH(C1810,Impostazioni!$A$9:$A$48,0))),"Categoria?"))</f>
        <v/>
      </c>
      <c r="F1810" s="68" t="str">
        <f t="shared" si="56"/>
        <v/>
      </c>
      <c r="G1810" s="69" t="str">
        <f t="shared" si="57"/>
        <v/>
      </c>
    </row>
    <row r="1811" spans="1:7" x14ac:dyDescent="0.25">
      <c r="A1811" s="64"/>
      <c r="B1811" s="65"/>
      <c r="C1811" s="65"/>
      <c r="D1811" s="66"/>
      <c r="E1811" s="67" t="str">
        <f>IF(C1811="","",IFERROR(IF(INDEX(Impostazioni!$B$9:$B$48,MATCH(C1811,Impostazioni!$A$9:$A$48,0))="","Tipo?",INDEX(Impostazioni!$B$9:$B$48,MATCH(C1811,Impostazioni!$A$9:$A$48,0))),"Categoria?"))</f>
        <v/>
      </c>
      <c r="F1811" s="68" t="str">
        <f t="shared" si="56"/>
        <v/>
      </c>
      <c r="G1811" s="69" t="str">
        <f t="shared" si="57"/>
        <v/>
      </c>
    </row>
    <row r="1812" spans="1:7" x14ac:dyDescent="0.25">
      <c r="A1812" s="64"/>
      <c r="B1812" s="65"/>
      <c r="C1812" s="65"/>
      <c r="D1812" s="66"/>
      <c r="E1812" s="67" t="str">
        <f>IF(C1812="","",IFERROR(IF(INDEX(Impostazioni!$B$9:$B$48,MATCH(C1812,Impostazioni!$A$9:$A$48,0))="","Tipo?",INDEX(Impostazioni!$B$9:$B$48,MATCH(C1812,Impostazioni!$A$9:$A$48,0))),"Categoria?"))</f>
        <v/>
      </c>
      <c r="F1812" s="68" t="str">
        <f t="shared" si="56"/>
        <v/>
      </c>
      <c r="G1812" s="69" t="str">
        <f t="shared" si="57"/>
        <v/>
      </c>
    </row>
    <row r="1813" spans="1:7" x14ac:dyDescent="0.25">
      <c r="A1813" s="64"/>
      <c r="B1813" s="65"/>
      <c r="C1813" s="65"/>
      <c r="D1813" s="66"/>
      <c r="E1813" s="67" t="str">
        <f>IF(C1813="","",IFERROR(IF(INDEX(Impostazioni!$B$9:$B$48,MATCH(C1813,Impostazioni!$A$9:$A$48,0))="","Tipo?",INDEX(Impostazioni!$B$9:$B$48,MATCH(C1813,Impostazioni!$A$9:$A$48,0))),"Categoria?"))</f>
        <v/>
      </c>
      <c r="F1813" s="68" t="str">
        <f t="shared" si="56"/>
        <v/>
      </c>
      <c r="G1813" s="69" t="str">
        <f t="shared" si="57"/>
        <v/>
      </c>
    </row>
    <row r="1814" spans="1:7" x14ac:dyDescent="0.25">
      <c r="A1814" s="64"/>
      <c r="B1814" s="65"/>
      <c r="C1814" s="65"/>
      <c r="D1814" s="66"/>
      <c r="E1814" s="67" t="str">
        <f>IF(C1814="","",IFERROR(IF(INDEX(Impostazioni!$B$9:$B$48,MATCH(C1814,Impostazioni!$A$9:$A$48,0))="","Tipo?",INDEX(Impostazioni!$B$9:$B$48,MATCH(C1814,Impostazioni!$A$9:$A$48,0))),"Categoria?"))</f>
        <v/>
      </c>
      <c r="F1814" s="68" t="str">
        <f t="shared" si="56"/>
        <v/>
      </c>
      <c r="G1814" s="69" t="str">
        <f t="shared" si="57"/>
        <v/>
      </c>
    </row>
    <row r="1815" spans="1:7" x14ac:dyDescent="0.25">
      <c r="A1815" s="64"/>
      <c r="B1815" s="65"/>
      <c r="C1815" s="65"/>
      <c r="D1815" s="66"/>
      <c r="E1815" s="67" t="str">
        <f>IF(C1815="","",IFERROR(IF(INDEX(Impostazioni!$B$9:$B$48,MATCH(C1815,Impostazioni!$A$9:$A$48,0))="","Tipo?",INDEX(Impostazioni!$B$9:$B$48,MATCH(C1815,Impostazioni!$A$9:$A$48,0))),"Categoria?"))</f>
        <v/>
      </c>
      <c r="F1815" s="68" t="str">
        <f t="shared" si="56"/>
        <v/>
      </c>
      <c r="G1815" s="69" t="str">
        <f t="shared" si="57"/>
        <v/>
      </c>
    </row>
    <row r="1816" spans="1:7" x14ac:dyDescent="0.25">
      <c r="A1816" s="64"/>
      <c r="B1816" s="65"/>
      <c r="C1816" s="65"/>
      <c r="D1816" s="66"/>
      <c r="E1816" s="67" t="str">
        <f>IF(C1816="","",IFERROR(IF(INDEX(Impostazioni!$B$9:$B$48,MATCH(C1816,Impostazioni!$A$9:$A$48,0))="","Tipo?",INDEX(Impostazioni!$B$9:$B$48,MATCH(C1816,Impostazioni!$A$9:$A$48,0))),"Categoria?"))</f>
        <v/>
      </c>
      <c r="F1816" s="68" t="str">
        <f t="shared" si="56"/>
        <v/>
      </c>
      <c r="G1816" s="69" t="str">
        <f t="shared" si="57"/>
        <v/>
      </c>
    </row>
    <row r="1817" spans="1:7" x14ac:dyDescent="0.25">
      <c r="A1817" s="64"/>
      <c r="B1817" s="65"/>
      <c r="C1817" s="65"/>
      <c r="D1817" s="66"/>
      <c r="E1817" s="67" t="str">
        <f>IF(C1817="","",IFERROR(IF(INDEX(Impostazioni!$B$9:$B$48,MATCH(C1817,Impostazioni!$A$9:$A$48,0))="","Tipo?",INDEX(Impostazioni!$B$9:$B$48,MATCH(C1817,Impostazioni!$A$9:$A$48,0))),"Categoria?"))</f>
        <v/>
      </c>
      <c r="F1817" s="68" t="str">
        <f t="shared" si="56"/>
        <v/>
      </c>
      <c r="G1817" s="69" t="str">
        <f t="shared" si="57"/>
        <v/>
      </c>
    </row>
    <row r="1818" spans="1:7" x14ac:dyDescent="0.25">
      <c r="A1818" s="64"/>
      <c r="B1818" s="65"/>
      <c r="C1818" s="65"/>
      <c r="D1818" s="66"/>
      <c r="E1818" s="67" t="str">
        <f>IF(C1818="","",IFERROR(IF(INDEX(Impostazioni!$B$9:$B$48,MATCH(C1818,Impostazioni!$A$9:$A$48,0))="","Tipo?",INDEX(Impostazioni!$B$9:$B$48,MATCH(C1818,Impostazioni!$A$9:$A$48,0))),"Categoria?"))</f>
        <v/>
      </c>
      <c r="F1818" s="68" t="str">
        <f t="shared" si="56"/>
        <v/>
      </c>
      <c r="G1818" s="69" t="str">
        <f t="shared" si="57"/>
        <v/>
      </c>
    </row>
    <row r="1819" spans="1:7" x14ac:dyDescent="0.25">
      <c r="A1819" s="64"/>
      <c r="B1819" s="65"/>
      <c r="C1819" s="65"/>
      <c r="D1819" s="66"/>
      <c r="E1819" s="67" t="str">
        <f>IF(C1819="","",IFERROR(IF(INDEX(Impostazioni!$B$9:$B$48,MATCH(C1819,Impostazioni!$A$9:$A$48,0))="","Tipo?",INDEX(Impostazioni!$B$9:$B$48,MATCH(C1819,Impostazioni!$A$9:$A$48,0))),"Categoria?"))</f>
        <v/>
      </c>
      <c r="F1819" s="68" t="str">
        <f t="shared" si="56"/>
        <v/>
      </c>
      <c r="G1819" s="69" t="str">
        <f t="shared" si="57"/>
        <v/>
      </c>
    </row>
    <row r="1820" spans="1:7" x14ac:dyDescent="0.25">
      <c r="A1820" s="64"/>
      <c r="B1820" s="65"/>
      <c r="C1820" s="65"/>
      <c r="D1820" s="66"/>
      <c r="E1820" s="67" t="str">
        <f>IF(C1820="","",IFERROR(IF(INDEX(Impostazioni!$B$9:$B$48,MATCH(C1820,Impostazioni!$A$9:$A$48,0))="","Tipo?",INDEX(Impostazioni!$B$9:$B$48,MATCH(C1820,Impostazioni!$A$9:$A$48,0))),"Categoria?"))</f>
        <v/>
      </c>
      <c r="F1820" s="68" t="str">
        <f t="shared" si="56"/>
        <v/>
      </c>
      <c r="G1820" s="69" t="str">
        <f t="shared" si="57"/>
        <v/>
      </c>
    </row>
    <row r="1821" spans="1:7" x14ac:dyDescent="0.25">
      <c r="A1821" s="64"/>
      <c r="B1821" s="65"/>
      <c r="C1821" s="65"/>
      <c r="D1821" s="66"/>
      <c r="E1821" s="67" t="str">
        <f>IF(C1821="","",IFERROR(IF(INDEX(Impostazioni!$B$9:$B$48,MATCH(C1821,Impostazioni!$A$9:$A$48,0))="","Tipo?",INDEX(Impostazioni!$B$9:$B$48,MATCH(C1821,Impostazioni!$A$9:$A$48,0))),"Categoria?"))</f>
        <v/>
      </c>
      <c r="F1821" s="68" t="str">
        <f t="shared" si="56"/>
        <v/>
      </c>
      <c r="G1821" s="69" t="str">
        <f t="shared" si="57"/>
        <v/>
      </c>
    </row>
    <row r="1822" spans="1:7" x14ac:dyDescent="0.25">
      <c r="A1822" s="64"/>
      <c r="B1822" s="65"/>
      <c r="C1822" s="65"/>
      <c r="D1822" s="66"/>
      <c r="E1822" s="67" t="str">
        <f>IF(C1822="","",IFERROR(IF(INDEX(Impostazioni!$B$9:$B$48,MATCH(C1822,Impostazioni!$A$9:$A$48,0))="","Tipo?",INDEX(Impostazioni!$B$9:$B$48,MATCH(C1822,Impostazioni!$A$9:$A$48,0))),"Categoria?"))</f>
        <v/>
      </c>
      <c r="F1822" s="68" t="str">
        <f t="shared" si="56"/>
        <v/>
      </c>
      <c r="G1822" s="69" t="str">
        <f t="shared" si="57"/>
        <v/>
      </c>
    </row>
    <row r="1823" spans="1:7" x14ac:dyDescent="0.25">
      <c r="A1823" s="64"/>
      <c r="B1823" s="65"/>
      <c r="C1823" s="65"/>
      <c r="D1823" s="66"/>
      <c r="E1823" s="67" t="str">
        <f>IF(C1823="","",IFERROR(IF(INDEX(Impostazioni!$B$9:$B$48,MATCH(C1823,Impostazioni!$A$9:$A$48,0))="","Tipo?",INDEX(Impostazioni!$B$9:$B$48,MATCH(C1823,Impostazioni!$A$9:$A$48,0))),"Categoria?"))</f>
        <v/>
      </c>
      <c r="F1823" s="68" t="str">
        <f t="shared" si="56"/>
        <v/>
      </c>
      <c r="G1823" s="69" t="str">
        <f t="shared" si="57"/>
        <v/>
      </c>
    </row>
    <row r="1824" spans="1:7" x14ac:dyDescent="0.25">
      <c r="A1824" s="64"/>
      <c r="B1824" s="65"/>
      <c r="C1824" s="65"/>
      <c r="D1824" s="66"/>
      <c r="E1824" s="67" t="str">
        <f>IF(C1824="","",IFERROR(IF(INDEX(Impostazioni!$B$9:$B$48,MATCH(C1824,Impostazioni!$A$9:$A$48,0))="","Tipo?",INDEX(Impostazioni!$B$9:$B$48,MATCH(C1824,Impostazioni!$A$9:$A$48,0))),"Categoria?"))</f>
        <v/>
      </c>
      <c r="F1824" s="68" t="str">
        <f t="shared" si="56"/>
        <v/>
      </c>
      <c r="G1824" s="69" t="str">
        <f t="shared" si="57"/>
        <v/>
      </c>
    </row>
    <row r="1825" spans="1:7" x14ac:dyDescent="0.25">
      <c r="A1825" s="64"/>
      <c r="B1825" s="65"/>
      <c r="C1825" s="65"/>
      <c r="D1825" s="66"/>
      <c r="E1825" s="67" t="str">
        <f>IF(C1825="","",IFERROR(IF(INDEX(Impostazioni!$B$9:$B$48,MATCH(C1825,Impostazioni!$A$9:$A$48,0))="","Tipo?",INDEX(Impostazioni!$B$9:$B$48,MATCH(C1825,Impostazioni!$A$9:$A$48,0))),"Categoria?"))</f>
        <v/>
      </c>
      <c r="F1825" s="68" t="str">
        <f t="shared" si="56"/>
        <v/>
      </c>
      <c r="G1825" s="69" t="str">
        <f t="shared" si="57"/>
        <v/>
      </c>
    </row>
    <row r="1826" spans="1:7" x14ac:dyDescent="0.25">
      <c r="A1826" s="64"/>
      <c r="B1826" s="65"/>
      <c r="C1826" s="65"/>
      <c r="D1826" s="66"/>
      <c r="E1826" s="67" t="str">
        <f>IF(C1826="","",IFERROR(IF(INDEX(Impostazioni!$B$9:$B$48,MATCH(C1826,Impostazioni!$A$9:$A$48,0))="","Tipo?",INDEX(Impostazioni!$B$9:$B$48,MATCH(C1826,Impostazioni!$A$9:$A$48,0))),"Categoria?"))</f>
        <v/>
      </c>
      <c r="F1826" s="68" t="str">
        <f t="shared" si="56"/>
        <v/>
      </c>
      <c r="G1826" s="69" t="str">
        <f t="shared" si="57"/>
        <v/>
      </c>
    </row>
    <row r="1827" spans="1:7" x14ac:dyDescent="0.25">
      <c r="A1827" s="64"/>
      <c r="B1827" s="65"/>
      <c r="C1827" s="65"/>
      <c r="D1827" s="66"/>
      <c r="E1827" s="67" t="str">
        <f>IF(C1827="","",IFERROR(IF(INDEX(Impostazioni!$B$9:$B$48,MATCH(C1827,Impostazioni!$A$9:$A$48,0))="","Tipo?",INDEX(Impostazioni!$B$9:$B$48,MATCH(C1827,Impostazioni!$A$9:$A$48,0))),"Categoria?"))</f>
        <v/>
      </c>
      <c r="F1827" s="68" t="str">
        <f t="shared" si="56"/>
        <v/>
      </c>
      <c r="G1827" s="69" t="str">
        <f t="shared" si="57"/>
        <v/>
      </c>
    </row>
    <row r="1828" spans="1:7" x14ac:dyDescent="0.25">
      <c r="A1828" s="64"/>
      <c r="B1828" s="65"/>
      <c r="C1828" s="65"/>
      <c r="D1828" s="66"/>
      <c r="E1828" s="67" t="str">
        <f>IF(C1828="","",IFERROR(IF(INDEX(Impostazioni!$B$9:$B$48,MATCH(C1828,Impostazioni!$A$9:$A$48,0))="","Tipo?",INDEX(Impostazioni!$B$9:$B$48,MATCH(C1828,Impostazioni!$A$9:$A$48,0))),"Categoria?"))</f>
        <v/>
      </c>
      <c r="F1828" s="68" t="str">
        <f t="shared" si="56"/>
        <v/>
      </c>
      <c r="G1828" s="69" t="str">
        <f t="shared" si="57"/>
        <v/>
      </c>
    </row>
    <row r="1829" spans="1:7" x14ac:dyDescent="0.25">
      <c r="A1829" s="64"/>
      <c r="B1829" s="65"/>
      <c r="C1829" s="65"/>
      <c r="D1829" s="66"/>
      <c r="E1829" s="67" t="str">
        <f>IF(C1829="","",IFERROR(IF(INDEX(Impostazioni!$B$9:$B$48,MATCH(C1829,Impostazioni!$A$9:$A$48,0))="","Tipo?",INDEX(Impostazioni!$B$9:$B$48,MATCH(C1829,Impostazioni!$A$9:$A$48,0))),"Categoria?"))</f>
        <v/>
      </c>
      <c r="F1829" s="68" t="str">
        <f t="shared" si="56"/>
        <v/>
      </c>
      <c r="G1829" s="69" t="str">
        <f t="shared" si="57"/>
        <v/>
      </c>
    </row>
    <row r="1830" spans="1:7" x14ac:dyDescent="0.25">
      <c r="A1830" s="64"/>
      <c r="B1830" s="65"/>
      <c r="C1830" s="65"/>
      <c r="D1830" s="66"/>
      <c r="E1830" s="67" t="str">
        <f>IF(C1830="","",IFERROR(IF(INDEX(Impostazioni!$B$9:$B$48,MATCH(C1830,Impostazioni!$A$9:$A$48,0))="","Tipo?",INDEX(Impostazioni!$B$9:$B$48,MATCH(C1830,Impostazioni!$A$9:$A$48,0))),"Categoria?"))</f>
        <v/>
      </c>
      <c r="F1830" s="68" t="str">
        <f t="shared" si="56"/>
        <v/>
      </c>
      <c r="G1830" s="69" t="str">
        <f t="shared" si="57"/>
        <v/>
      </c>
    </row>
    <row r="1831" spans="1:7" x14ac:dyDescent="0.25">
      <c r="A1831" s="64"/>
      <c r="B1831" s="65"/>
      <c r="C1831" s="65"/>
      <c r="D1831" s="66"/>
      <c r="E1831" s="67" t="str">
        <f>IF(C1831="","",IFERROR(IF(INDEX(Impostazioni!$B$9:$B$48,MATCH(C1831,Impostazioni!$A$9:$A$48,0))="","Tipo?",INDEX(Impostazioni!$B$9:$B$48,MATCH(C1831,Impostazioni!$A$9:$A$48,0))),"Categoria?"))</f>
        <v/>
      </c>
      <c r="F1831" s="68" t="str">
        <f t="shared" si="56"/>
        <v/>
      </c>
      <c r="G1831" s="69" t="str">
        <f t="shared" si="57"/>
        <v/>
      </c>
    </row>
    <row r="1832" spans="1:7" x14ac:dyDescent="0.25">
      <c r="A1832" s="64"/>
      <c r="B1832" s="65"/>
      <c r="C1832" s="65"/>
      <c r="D1832" s="66"/>
      <c r="E1832" s="67" t="str">
        <f>IF(C1832="","",IFERROR(IF(INDEX(Impostazioni!$B$9:$B$48,MATCH(C1832,Impostazioni!$A$9:$A$48,0))="","Tipo?",INDEX(Impostazioni!$B$9:$B$48,MATCH(C1832,Impostazioni!$A$9:$A$48,0))),"Categoria?"))</f>
        <v/>
      </c>
      <c r="F1832" s="68" t="str">
        <f t="shared" si="56"/>
        <v/>
      </c>
      <c r="G1832" s="69" t="str">
        <f t="shared" si="57"/>
        <v/>
      </c>
    </row>
    <row r="1833" spans="1:7" x14ac:dyDescent="0.25">
      <c r="A1833" s="64"/>
      <c r="B1833" s="65"/>
      <c r="C1833" s="65"/>
      <c r="D1833" s="66"/>
      <c r="E1833" s="67" t="str">
        <f>IF(C1833="","",IFERROR(IF(INDEX(Impostazioni!$B$9:$B$48,MATCH(C1833,Impostazioni!$A$9:$A$48,0))="","Tipo?",INDEX(Impostazioni!$B$9:$B$48,MATCH(C1833,Impostazioni!$A$9:$A$48,0))),"Categoria?"))</f>
        <v/>
      </c>
      <c r="F1833" s="68" t="str">
        <f t="shared" si="56"/>
        <v/>
      </c>
      <c r="G1833" s="69" t="str">
        <f t="shared" si="57"/>
        <v/>
      </c>
    </row>
    <row r="1834" spans="1:7" x14ac:dyDescent="0.25">
      <c r="A1834" s="64"/>
      <c r="B1834" s="65"/>
      <c r="C1834" s="65"/>
      <c r="D1834" s="66"/>
      <c r="E1834" s="67" t="str">
        <f>IF(C1834="","",IFERROR(IF(INDEX(Impostazioni!$B$9:$B$48,MATCH(C1834,Impostazioni!$A$9:$A$48,0))="","Tipo?",INDEX(Impostazioni!$B$9:$B$48,MATCH(C1834,Impostazioni!$A$9:$A$48,0))),"Categoria?"))</f>
        <v/>
      </c>
      <c r="F1834" s="68" t="str">
        <f t="shared" si="56"/>
        <v/>
      </c>
      <c r="G1834" s="69" t="str">
        <f t="shared" si="57"/>
        <v/>
      </c>
    </row>
    <row r="1835" spans="1:7" x14ac:dyDescent="0.25">
      <c r="A1835" s="64"/>
      <c r="B1835" s="65"/>
      <c r="C1835" s="65"/>
      <c r="D1835" s="66"/>
      <c r="E1835" s="67" t="str">
        <f>IF(C1835="","",IFERROR(IF(INDEX(Impostazioni!$B$9:$B$48,MATCH(C1835,Impostazioni!$A$9:$A$48,0))="","Tipo?",INDEX(Impostazioni!$B$9:$B$48,MATCH(C1835,Impostazioni!$A$9:$A$48,0))),"Categoria?"))</f>
        <v/>
      </c>
      <c r="F1835" s="68" t="str">
        <f t="shared" si="56"/>
        <v/>
      </c>
      <c r="G1835" s="69" t="str">
        <f t="shared" si="57"/>
        <v/>
      </c>
    </row>
    <row r="1836" spans="1:7" x14ac:dyDescent="0.25">
      <c r="A1836" s="64"/>
      <c r="B1836" s="65"/>
      <c r="C1836" s="65"/>
      <c r="D1836" s="66"/>
      <c r="E1836" s="67" t="str">
        <f>IF(C1836="","",IFERROR(IF(INDEX(Impostazioni!$B$9:$B$48,MATCH(C1836,Impostazioni!$A$9:$A$48,0))="","Tipo?",INDEX(Impostazioni!$B$9:$B$48,MATCH(C1836,Impostazioni!$A$9:$A$48,0))),"Categoria?"))</f>
        <v/>
      </c>
      <c r="F1836" s="68" t="str">
        <f t="shared" si="56"/>
        <v/>
      </c>
      <c r="G1836" s="69" t="str">
        <f t="shared" si="57"/>
        <v/>
      </c>
    </row>
    <row r="1837" spans="1:7" x14ac:dyDescent="0.25">
      <c r="A1837" s="64"/>
      <c r="B1837" s="65"/>
      <c r="C1837" s="65"/>
      <c r="D1837" s="66"/>
      <c r="E1837" s="67" t="str">
        <f>IF(C1837="","",IFERROR(IF(INDEX(Impostazioni!$B$9:$B$48,MATCH(C1837,Impostazioni!$A$9:$A$48,0))="","Tipo?",INDEX(Impostazioni!$B$9:$B$48,MATCH(C1837,Impostazioni!$A$9:$A$48,0))),"Categoria?"))</f>
        <v/>
      </c>
      <c r="F1837" s="68" t="str">
        <f t="shared" si="56"/>
        <v/>
      </c>
      <c r="G1837" s="69" t="str">
        <f t="shared" si="57"/>
        <v/>
      </c>
    </row>
    <row r="1838" spans="1:7" x14ac:dyDescent="0.25">
      <c r="A1838" s="64"/>
      <c r="B1838" s="65"/>
      <c r="C1838" s="65"/>
      <c r="D1838" s="66"/>
      <c r="E1838" s="67" t="str">
        <f>IF(C1838="","",IFERROR(IF(INDEX(Impostazioni!$B$9:$B$48,MATCH(C1838,Impostazioni!$A$9:$A$48,0))="","Tipo?",INDEX(Impostazioni!$B$9:$B$48,MATCH(C1838,Impostazioni!$A$9:$A$48,0))),"Categoria?"))</f>
        <v/>
      </c>
      <c r="F1838" s="68" t="str">
        <f t="shared" si="56"/>
        <v/>
      </c>
      <c r="G1838" s="69" t="str">
        <f t="shared" si="57"/>
        <v/>
      </c>
    </row>
    <row r="1839" spans="1:7" x14ac:dyDescent="0.25">
      <c r="A1839" s="64"/>
      <c r="B1839" s="65"/>
      <c r="C1839" s="65"/>
      <c r="D1839" s="66"/>
      <c r="E1839" s="67" t="str">
        <f>IF(C1839="","",IFERROR(IF(INDEX(Impostazioni!$B$9:$B$48,MATCH(C1839,Impostazioni!$A$9:$A$48,0))="","Tipo?",INDEX(Impostazioni!$B$9:$B$48,MATCH(C1839,Impostazioni!$A$9:$A$48,0))),"Categoria?"))</f>
        <v/>
      </c>
      <c r="F1839" s="68" t="str">
        <f t="shared" si="56"/>
        <v/>
      </c>
      <c r="G1839" s="69" t="str">
        <f t="shared" si="57"/>
        <v/>
      </c>
    </row>
    <row r="1840" spans="1:7" x14ac:dyDescent="0.25">
      <c r="A1840" s="64"/>
      <c r="B1840" s="65"/>
      <c r="C1840" s="65"/>
      <c r="D1840" s="66"/>
      <c r="E1840" s="67" t="str">
        <f>IF(C1840="","",IFERROR(IF(INDEX(Impostazioni!$B$9:$B$48,MATCH(C1840,Impostazioni!$A$9:$A$48,0))="","Tipo?",INDEX(Impostazioni!$B$9:$B$48,MATCH(C1840,Impostazioni!$A$9:$A$48,0))),"Categoria?"))</f>
        <v/>
      </c>
      <c r="F1840" s="68" t="str">
        <f t="shared" si="56"/>
        <v/>
      </c>
      <c r="G1840" s="69" t="str">
        <f t="shared" si="57"/>
        <v/>
      </c>
    </row>
    <row r="1841" spans="1:7" x14ac:dyDescent="0.25">
      <c r="A1841" s="64"/>
      <c r="B1841" s="65"/>
      <c r="C1841" s="65"/>
      <c r="D1841" s="66"/>
      <c r="E1841" s="67" t="str">
        <f>IF(C1841="","",IFERROR(IF(INDEX(Impostazioni!$B$9:$B$48,MATCH(C1841,Impostazioni!$A$9:$A$48,0))="","Tipo?",INDEX(Impostazioni!$B$9:$B$48,MATCH(C1841,Impostazioni!$A$9:$A$48,0))),"Categoria?"))</f>
        <v/>
      </c>
      <c r="F1841" s="68" t="str">
        <f t="shared" si="56"/>
        <v/>
      </c>
      <c r="G1841" s="69" t="str">
        <f t="shared" si="57"/>
        <v/>
      </c>
    </row>
    <row r="1842" spans="1:7" x14ac:dyDescent="0.25">
      <c r="A1842" s="64"/>
      <c r="B1842" s="65"/>
      <c r="C1842" s="65"/>
      <c r="D1842" s="66"/>
      <c r="E1842" s="67" t="str">
        <f>IF(C1842="","",IFERROR(IF(INDEX(Impostazioni!$B$9:$B$48,MATCH(C1842,Impostazioni!$A$9:$A$48,0))="","Tipo?",INDEX(Impostazioni!$B$9:$B$48,MATCH(C1842,Impostazioni!$A$9:$A$48,0))),"Categoria?"))</f>
        <v/>
      </c>
      <c r="F1842" s="68" t="str">
        <f t="shared" si="56"/>
        <v/>
      </c>
      <c r="G1842" s="69" t="str">
        <f t="shared" si="57"/>
        <v/>
      </c>
    </row>
    <row r="1843" spans="1:7" x14ac:dyDescent="0.25">
      <c r="A1843" s="64"/>
      <c r="B1843" s="65"/>
      <c r="C1843" s="65"/>
      <c r="D1843" s="66"/>
      <c r="E1843" s="67" t="str">
        <f>IF(C1843="","",IFERROR(IF(INDEX(Impostazioni!$B$9:$B$48,MATCH(C1843,Impostazioni!$A$9:$A$48,0))="","Tipo?",INDEX(Impostazioni!$B$9:$B$48,MATCH(C1843,Impostazioni!$A$9:$A$48,0))),"Categoria?"))</f>
        <v/>
      </c>
      <c r="F1843" s="68" t="str">
        <f t="shared" si="56"/>
        <v/>
      </c>
      <c r="G1843" s="69" t="str">
        <f t="shared" si="57"/>
        <v/>
      </c>
    </row>
    <row r="1844" spans="1:7" x14ac:dyDescent="0.25">
      <c r="A1844" s="64"/>
      <c r="B1844" s="65"/>
      <c r="C1844" s="65"/>
      <c r="D1844" s="66"/>
      <c r="E1844" s="67" t="str">
        <f>IF(C1844="","",IFERROR(IF(INDEX(Impostazioni!$B$9:$B$48,MATCH(C1844,Impostazioni!$A$9:$A$48,0))="","Tipo?",INDEX(Impostazioni!$B$9:$B$48,MATCH(C1844,Impostazioni!$A$9:$A$48,0))),"Categoria?"))</f>
        <v/>
      </c>
      <c r="F1844" s="68" t="str">
        <f t="shared" si="56"/>
        <v/>
      </c>
      <c r="G1844" s="69" t="str">
        <f t="shared" si="57"/>
        <v/>
      </c>
    </row>
    <row r="1845" spans="1:7" x14ac:dyDescent="0.25">
      <c r="A1845" s="64"/>
      <c r="B1845" s="65"/>
      <c r="C1845" s="65"/>
      <c r="D1845" s="66"/>
      <c r="E1845" s="67" t="str">
        <f>IF(C1845="","",IFERROR(IF(INDEX(Impostazioni!$B$9:$B$48,MATCH(C1845,Impostazioni!$A$9:$A$48,0))="","Tipo?",INDEX(Impostazioni!$B$9:$B$48,MATCH(C1845,Impostazioni!$A$9:$A$48,0))),"Categoria?"))</f>
        <v/>
      </c>
      <c r="F1845" s="68" t="str">
        <f t="shared" si="56"/>
        <v/>
      </c>
      <c r="G1845" s="69" t="str">
        <f t="shared" si="57"/>
        <v/>
      </c>
    </row>
    <row r="1846" spans="1:7" x14ac:dyDescent="0.25">
      <c r="A1846" s="64"/>
      <c r="B1846" s="65"/>
      <c r="C1846" s="65"/>
      <c r="D1846" s="66"/>
      <c r="E1846" s="67" t="str">
        <f>IF(C1846="","",IFERROR(IF(INDEX(Impostazioni!$B$9:$B$48,MATCH(C1846,Impostazioni!$A$9:$A$48,0))="","Tipo?",INDEX(Impostazioni!$B$9:$B$48,MATCH(C1846,Impostazioni!$A$9:$A$48,0))),"Categoria?"))</f>
        <v/>
      </c>
      <c r="F1846" s="68" t="str">
        <f t="shared" si="56"/>
        <v/>
      </c>
      <c r="G1846" s="69" t="str">
        <f t="shared" si="57"/>
        <v/>
      </c>
    </row>
    <row r="1847" spans="1:7" x14ac:dyDescent="0.25">
      <c r="A1847" s="64"/>
      <c r="B1847" s="65"/>
      <c r="C1847" s="65"/>
      <c r="D1847" s="66"/>
      <c r="E1847" s="67" t="str">
        <f>IF(C1847="","",IFERROR(IF(INDEX(Impostazioni!$B$9:$B$48,MATCH(C1847,Impostazioni!$A$9:$A$48,0))="","Tipo?",INDEX(Impostazioni!$B$9:$B$48,MATCH(C1847,Impostazioni!$A$9:$A$48,0))),"Categoria?"))</f>
        <v/>
      </c>
      <c r="F1847" s="68" t="str">
        <f t="shared" si="56"/>
        <v/>
      </c>
      <c r="G1847" s="69" t="str">
        <f t="shared" si="57"/>
        <v/>
      </c>
    </row>
    <row r="1848" spans="1:7" x14ac:dyDescent="0.25">
      <c r="A1848" s="64"/>
      <c r="B1848" s="65"/>
      <c r="C1848" s="65"/>
      <c r="D1848" s="66"/>
      <c r="E1848" s="67" t="str">
        <f>IF(C1848="","",IFERROR(IF(INDEX(Impostazioni!$B$9:$B$48,MATCH(C1848,Impostazioni!$A$9:$A$48,0))="","Tipo?",INDEX(Impostazioni!$B$9:$B$48,MATCH(C1848,Impostazioni!$A$9:$A$48,0))),"Categoria?"))</f>
        <v/>
      </c>
      <c r="F1848" s="68" t="str">
        <f t="shared" si="56"/>
        <v/>
      </c>
      <c r="G1848" s="69" t="str">
        <f t="shared" si="57"/>
        <v/>
      </c>
    </row>
    <row r="1849" spans="1:7" x14ac:dyDescent="0.25">
      <c r="A1849" s="64"/>
      <c r="B1849" s="65"/>
      <c r="C1849" s="65"/>
      <c r="D1849" s="66"/>
      <c r="E1849" s="67" t="str">
        <f>IF(C1849="","",IFERROR(IF(INDEX(Impostazioni!$B$9:$B$48,MATCH(C1849,Impostazioni!$A$9:$A$48,0))="","Tipo?",INDEX(Impostazioni!$B$9:$B$48,MATCH(C1849,Impostazioni!$A$9:$A$48,0))),"Categoria?"))</f>
        <v/>
      </c>
      <c r="F1849" s="68" t="str">
        <f t="shared" si="56"/>
        <v/>
      </c>
      <c r="G1849" s="69" t="str">
        <f t="shared" si="57"/>
        <v/>
      </c>
    </row>
    <row r="1850" spans="1:7" x14ac:dyDescent="0.25">
      <c r="A1850" s="64"/>
      <c r="B1850" s="65"/>
      <c r="C1850" s="65"/>
      <c r="D1850" s="66"/>
      <c r="E1850" s="67" t="str">
        <f>IF(C1850="","",IFERROR(IF(INDEX(Impostazioni!$B$9:$B$48,MATCH(C1850,Impostazioni!$A$9:$A$48,0))="","Tipo?",INDEX(Impostazioni!$B$9:$B$48,MATCH(C1850,Impostazioni!$A$9:$A$48,0))),"Categoria?"))</f>
        <v/>
      </c>
      <c r="F1850" s="68" t="str">
        <f t="shared" si="56"/>
        <v/>
      </c>
      <c r="G1850" s="69" t="str">
        <f t="shared" si="57"/>
        <v/>
      </c>
    </row>
    <row r="1851" spans="1:7" x14ac:dyDescent="0.25">
      <c r="A1851" s="64"/>
      <c r="B1851" s="65"/>
      <c r="C1851" s="65"/>
      <c r="D1851" s="66"/>
      <c r="E1851" s="67" t="str">
        <f>IF(C1851="","",IFERROR(IF(INDEX(Impostazioni!$B$9:$B$48,MATCH(C1851,Impostazioni!$A$9:$A$48,0))="","Tipo?",INDEX(Impostazioni!$B$9:$B$48,MATCH(C1851,Impostazioni!$A$9:$A$48,0))),"Categoria?"))</f>
        <v/>
      </c>
      <c r="F1851" s="68" t="str">
        <f t="shared" si="56"/>
        <v/>
      </c>
      <c r="G1851" s="69" t="str">
        <f t="shared" si="57"/>
        <v/>
      </c>
    </row>
    <row r="1852" spans="1:7" x14ac:dyDescent="0.25">
      <c r="A1852" s="64"/>
      <c r="B1852" s="65"/>
      <c r="C1852" s="65"/>
      <c r="D1852" s="66"/>
      <c r="E1852" s="67" t="str">
        <f>IF(C1852="","",IFERROR(IF(INDEX(Impostazioni!$B$9:$B$48,MATCH(C1852,Impostazioni!$A$9:$A$48,0))="","Tipo?",INDEX(Impostazioni!$B$9:$B$48,MATCH(C1852,Impostazioni!$A$9:$A$48,0))),"Categoria?"))</f>
        <v/>
      </c>
      <c r="F1852" s="68" t="str">
        <f t="shared" si="56"/>
        <v/>
      </c>
      <c r="G1852" s="69" t="str">
        <f t="shared" si="57"/>
        <v/>
      </c>
    </row>
    <row r="1853" spans="1:7" x14ac:dyDescent="0.25">
      <c r="A1853" s="64"/>
      <c r="B1853" s="65"/>
      <c r="C1853" s="65"/>
      <c r="D1853" s="66"/>
      <c r="E1853" s="67" t="str">
        <f>IF(C1853="","",IFERROR(IF(INDEX(Impostazioni!$B$9:$B$48,MATCH(C1853,Impostazioni!$A$9:$A$48,0))="","Tipo?",INDEX(Impostazioni!$B$9:$B$48,MATCH(C1853,Impostazioni!$A$9:$A$48,0))),"Categoria?"))</f>
        <v/>
      </c>
      <c r="F1853" s="68" t="str">
        <f t="shared" si="56"/>
        <v/>
      </c>
      <c r="G1853" s="69" t="str">
        <f t="shared" si="57"/>
        <v/>
      </c>
    </row>
    <row r="1854" spans="1:7" x14ac:dyDescent="0.25">
      <c r="A1854" s="64"/>
      <c r="B1854" s="65"/>
      <c r="C1854" s="65"/>
      <c r="D1854" s="66"/>
      <c r="E1854" s="67" t="str">
        <f>IF(C1854="","",IFERROR(IF(INDEX(Impostazioni!$B$9:$B$48,MATCH(C1854,Impostazioni!$A$9:$A$48,0))="","Tipo?",INDEX(Impostazioni!$B$9:$B$48,MATCH(C1854,Impostazioni!$A$9:$A$48,0))),"Categoria?"))</f>
        <v/>
      </c>
      <c r="F1854" s="68" t="str">
        <f t="shared" si="56"/>
        <v/>
      </c>
      <c r="G1854" s="69" t="str">
        <f t="shared" si="57"/>
        <v/>
      </c>
    </row>
    <row r="1855" spans="1:7" x14ac:dyDescent="0.25">
      <c r="A1855" s="64"/>
      <c r="B1855" s="65"/>
      <c r="C1855" s="65"/>
      <c r="D1855" s="66"/>
      <c r="E1855" s="67" t="str">
        <f>IF(C1855="","",IFERROR(IF(INDEX(Impostazioni!$B$9:$B$48,MATCH(C1855,Impostazioni!$A$9:$A$48,0))="","Tipo?",INDEX(Impostazioni!$B$9:$B$48,MATCH(C1855,Impostazioni!$A$9:$A$48,0))),"Categoria?"))</f>
        <v/>
      </c>
      <c r="F1855" s="68" t="str">
        <f t="shared" si="56"/>
        <v/>
      </c>
      <c r="G1855" s="69" t="str">
        <f t="shared" si="57"/>
        <v/>
      </c>
    </row>
    <row r="1856" spans="1:7" x14ac:dyDescent="0.25">
      <c r="A1856" s="64"/>
      <c r="B1856" s="65"/>
      <c r="C1856" s="65"/>
      <c r="D1856" s="66"/>
      <c r="E1856" s="67" t="str">
        <f>IF(C1856="","",IFERROR(IF(INDEX(Impostazioni!$B$9:$B$48,MATCH(C1856,Impostazioni!$A$9:$A$48,0))="","Tipo?",INDEX(Impostazioni!$B$9:$B$48,MATCH(C1856,Impostazioni!$A$9:$A$48,0))),"Categoria?"))</f>
        <v/>
      </c>
      <c r="F1856" s="68" t="str">
        <f t="shared" si="56"/>
        <v/>
      </c>
      <c r="G1856" s="69" t="str">
        <f t="shared" si="57"/>
        <v/>
      </c>
    </row>
    <row r="1857" spans="1:7" x14ac:dyDescent="0.25">
      <c r="A1857" s="64"/>
      <c r="B1857" s="65"/>
      <c r="C1857" s="65"/>
      <c r="D1857" s="66"/>
      <c r="E1857" s="67" t="str">
        <f>IF(C1857="","",IFERROR(IF(INDEX(Impostazioni!$B$9:$B$48,MATCH(C1857,Impostazioni!$A$9:$A$48,0))="","Tipo?",INDEX(Impostazioni!$B$9:$B$48,MATCH(C1857,Impostazioni!$A$9:$A$48,0))),"Categoria?"))</f>
        <v/>
      </c>
      <c r="F1857" s="68" t="str">
        <f t="shared" si="56"/>
        <v/>
      </c>
      <c r="G1857" s="69" t="str">
        <f t="shared" si="57"/>
        <v/>
      </c>
    </row>
    <row r="1858" spans="1:7" x14ac:dyDescent="0.25">
      <c r="A1858" s="64"/>
      <c r="B1858" s="65"/>
      <c r="C1858" s="65"/>
      <c r="D1858" s="66"/>
      <c r="E1858" s="67" t="str">
        <f>IF(C1858="","",IFERROR(IF(INDEX(Impostazioni!$B$9:$B$48,MATCH(C1858,Impostazioni!$A$9:$A$48,0))="","Tipo?",INDEX(Impostazioni!$B$9:$B$48,MATCH(C1858,Impostazioni!$A$9:$A$48,0))),"Categoria?"))</f>
        <v/>
      </c>
      <c r="F1858" s="68" t="str">
        <f t="shared" si="56"/>
        <v/>
      </c>
      <c r="G1858" s="69" t="str">
        <f t="shared" si="57"/>
        <v/>
      </c>
    </row>
    <row r="1859" spans="1:7" x14ac:dyDescent="0.25">
      <c r="A1859" s="64"/>
      <c r="B1859" s="65"/>
      <c r="C1859" s="65"/>
      <c r="D1859" s="66"/>
      <c r="E1859" s="67" t="str">
        <f>IF(C1859="","",IFERROR(IF(INDEX(Impostazioni!$B$9:$B$48,MATCH(C1859,Impostazioni!$A$9:$A$48,0))="","Tipo?",INDEX(Impostazioni!$B$9:$B$48,MATCH(C1859,Impostazioni!$A$9:$A$48,0))),"Categoria?"))</f>
        <v/>
      </c>
      <c r="F1859" s="68" t="str">
        <f t="shared" si="56"/>
        <v/>
      </c>
      <c r="G1859" s="69" t="str">
        <f t="shared" si="57"/>
        <v/>
      </c>
    </row>
    <row r="1860" spans="1:7" x14ac:dyDescent="0.25">
      <c r="A1860" s="64"/>
      <c r="B1860" s="65"/>
      <c r="C1860" s="65"/>
      <c r="D1860" s="66"/>
      <c r="E1860" s="67" t="str">
        <f>IF(C1860="","",IFERROR(IF(INDEX(Impostazioni!$B$9:$B$48,MATCH(C1860,Impostazioni!$A$9:$A$48,0))="","Tipo?",INDEX(Impostazioni!$B$9:$B$48,MATCH(C1860,Impostazioni!$A$9:$A$48,0))),"Categoria?"))</f>
        <v/>
      </c>
      <c r="F1860" s="68" t="str">
        <f t="shared" si="56"/>
        <v/>
      </c>
      <c r="G1860" s="69" t="str">
        <f t="shared" si="57"/>
        <v/>
      </c>
    </row>
    <row r="1861" spans="1:7" x14ac:dyDescent="0.25">
      <c r="A1861" s="64"/>
      <c r="B1861" s="65"/>
      <c r="C1861" s="65"/>
      <c r="D1861" s="66"/>
      <c r="E1861" s="67" t="str">
        <f>IF(C1861="","",IFERROR(IF(INDEX(Impostazioni!$B$9:$B$48,MATCH(C1861,Impostazioni!$A$9:$A$48,0))="","Tipo?",INDEX(Impostazioni!$B$9:$B$48,MATCH(C1861,Impostazioni!$A$9:$A$48,0))),"Categoria?"))</f>
        <v/>
      </c>
      <c r="F1861" s="68" t="str">
        <f t="shared" ref="F1861:F1924" si="58">IF(A1861="","",IFERROR(MONTH(A1861),"Data?"))</f>
        <v/>
      </c>
      <c r="G1861" s="69" t="str">
        <f t="shared" ref="G1861:G1924" si="59">IF(A1861="","",IFERROR(YEAR(A1861),"Data?"))</f>
        <v/>
      </c>
    </row>
    <row r="1862" spans="1:7" x14ac:dyDescent="0.25">
      <c r="A1862" s="64"/>
      <c r="B1862" s="65"/>
      <c r="C1862" s="65"/>
      <c r="D1862" s="66"/>
      <c r="E1862" s="67" t="str">
        <f>IF(C1862="","",IFERROR(IF(INDEX(Impostazioni!$B$9:$B$48,MATCH(C1862,Impostazioni!$A$9:$A$48,0))="","Tipo?",INDEX(Impostazioni!$B$9:$B$48,MATCH(C1862,Impostazioni!$A$9:$A$48,0))),"Categoria?"))</f>
        <v/>
      </c>
      <c r="F1862" s="68" t="str">
        <f t="shared" si="58"/>
        <v/>
      </c>
      <c r="G1862" s="69" t="str">
        <f t="shared" si="59"/>
        <v/>
      </c>
    </row>
    <row r="1863" spans="1:7" x14ac:dyDescent="0.25">
      <c r="A1863" s="64"/>
      <c r="B1863" s="65"/>
      <c r="C1863" s="65"/>
      <c r="D1863" s="66"/>
      <c r="E1863" s="67" t="str">
        <f>IF(C1863="","",IFERROR(IF(INDEX(Impostazioni!$B$9:$B$48,MATCH(C1863,Impostazioni!$A$9:$A$48,0))="","Tipo?",INDEX(Impostazioni!$B$9:$B$48,MATCH(C1863,Impostazioni!$A$9:$A$48,0))),"Categoria?"))</f>
        <v/>
      </c>
      <c r="F1863" s="68" t="str">
        <f t="shared" si="58"/>
        <v/>
      </c>
      <c r="G1863" s="69" t="str">
        <f t="shared" si="59"/>
        <v/>
      </c>
    </row>
    <row r="1864" spans="1:7" x14ac:dyDescent="0.25">
      <c r="A1864" s="64"/>
      <c r="B1864" s="65"/>
      <c r="C1864" s="65"/>
      <c r="D1864" s="66"/>
      <c r="E1864" s="67" t="str">
        <f>IF(C1864="","",IFERROR(IF(INDEX(Impostazioni!$B$9:$B$48,MATCH(C1864,Impostazioni!$A$9:$A$48,0))="","Tipo?",INDEX(Impostazioni!$B$9:$B$48,MATCH(C1864,Impostazioni!$A$9:$A$48,0))),"Categoria?"))</f>
        <v/>
      </c>
      <c r="F1864" s="68" t="str">
        <f t="shared" si="58"/>
        <v/>
      </c>
      <c r="G1864" s="69" t="str">
        <f t="shared" si="59"/>
        <v/>
      </c>
    </row>
    <row r="1865" spans="1:7" x14ac:dyDescent="0.25">
      <c r="A1865" s="64"/>
      <c r="B1865" s="65"/>
      <c r="C1865" s="65"/>
      <c r="D1865" s="66"/>
      <c r="E1865" s="67" t="str">
        <f>IF(C1865="","",IFERROR(IF(INDEX(Impostazioni!$B$9:$B$48,MATCH(C1865,Impostazioni!$A$9:$A$48,0))="","Tipo?",INDEX(Impostazioni!$B$9:$B$48,MATCH(C1865,Impostazioni!$A$9:$A$48,0))),"Categoria?"))</f>
        <v/>
      </c>
      <c r="F1865" s="68" t="str">
        <f t="shared" si="58"/>
        <v/>
      </c>
      <c r="G1865" s="69" t="str">
        <f t="shared" si="59"/>
        <v/>
      </c>
    </row>
    <row r="1866" spans="1:7" x14ac:dyDescent="0.25">
      <c r="A1866" s="64"/>
      <c r="B1866" s="65"/>
      <c r="C1866" s="65"/>
      <c r="D1866" s="66"/>
      <c r="E1866" s="67" t="str">
        <f>IF(C1866="","",IFERROR(IF(INDEX(Impostazioni!$B$9:$B$48,MATCH(C1866,Impostazioni!$A$9:$A$48,0))="","Tipo?",INDEX(Impostazioni!$B$9:$B$48,MATCH(C1866,Impostazioni!$A$9:$A$48,0))),"Categoria?"))</f>
        <v/>
      </c>
      <c r="F1866" s="68" t="str">
        <f t="shared" si="58"/>
        <v/>
      </c>
      <c r="G1866" s="69" t="str">
        <f t="shared" si="59"/>
        <v/>
      </c>
    </row>
    <row r="1867" spans="1:7" x14ac:dyDescent="0.25">
      <c r="A1867" s="64"/>
      <c r="B1867" s="65"/>
      <c r="C1867" s="65"/>
      <c r="D1867" s="66"/>
      <c r="E1867" s="67" t="str">
        <f>IF(C1867="","",IFERROR(IF(INDEX(Impostazioni!$B$9:$B$48,MATCH(C1867,Impostazioni!$A$9:$A$48,0))="","Tipo?",INDEX(Impostazioni!$B$9:$B$48,MATCH(C1867,Impostazioni!$A$9:$A$48,0))),"Categoria?"))</f>
        <v/>
      </c>
      <c r="F1867" s="68" t="str">
        <f t="shared" si="58"/>
        <v/>
      </c>
      <c r="G1867" s="69" t="str">
        <f t="shared" si="59"/>
        <v/>
      </c>
    </row>
    <row r="1868" spans="1:7" x14ac:dyDescent="0.25">
      <c r="A1868" s="64"/>
      <c r="B1868" s="65"/>
      <c r="C1868" s="65"/>
      <c r="D1868" s="66"/>
      <c r="E1868" s="67" t="str">
        <f>IF(C1868="","",IFERROR(IF(INDEX(Impostazioni!$B$9:$B$48,MATCH(C1868,Impostazioni!$A$9:$A$48,0))="","Tipo?",INDEX(Impostazioni!$B$9:$B$48,MATCH(C1868,Impostazioni!$A$9:$A$48,0))),"Categoria?"))</f>
        <v/>
      </c>
      <c r="F1868" s="68" t="str">
        <f t="shared" si="58"/>
        <v/>
      </c>
      <c r="G1868" s="69" t="str">
        <f t="shared" si="59"/>
        <v/>
      </c>
    </row>
    <row r="1869" spans="1:7" x14ac:dyDescent="0.25">
      <c r="A1869" s="64"/>
      <c r="B1869" s="65"/>
      <c r="C1869" s="65"/>
      <c r="D1869" s="66"/>
      <c r="E1869" s="67" t="str">
        <f>IF(C1869="","",IFERROR(IF(INDEX(Impostazioni!$B$9:$B$48,MATCH(C1869,Impostazioni!$A$9:$A$48,0))="","Tipo?",INDEX(Impostazioni!$B$9:$B$48,MATCH(C1869,Impostazioni!$A$9:$A$48,0))),"Categoria?"))</f>
        <v/>
      </c>
      <c r="F1869" s="68" t="str">
        <f t="shared" si="58"/>
        <v/>
      </c>
      <c r="G1869" s="69" t="str">
        <f t="shared" si="59"/>
        <v/>
      </c>
    </row>
    <row r="1870" spans="1:7" x14ac:dyDescent="0.25">
      <c r="A1870" s="64"/>
      <c r="B1870" s="65"/>
      <c r="C1870" s="65"/>
      <c r="D1870" s="66"/>
      <c r="E1870" s="67" t="str">
        <f>IF(C1870="","",IFERROR(IF(INDEX(Impostazioni!$B$9:$B$48,MATCH(C1870,Impostazioni!$A$9:$A$48,0))="","Tipo?",INDEX(Impostazioni!$B$9:$B$48,MATCH(C1870,Impostazioni!$A$9:$A$48,0))),"Categoria?"))</f>
        <v/>
      </c>
      <c r="F1870" s="68" t="str">
        <f t="shared" si="58"/>
        <v/>
      </c>
      <c r="G1870" s="69" t="str">
        <f t="shared" si="59"/>
        <v/>
      </c>
    </row>
    <row r="1871" spans="1:7" x14ac:dyDescent="0.25">
      <c r="A1871" s="64"/>
      <c r="B1871" s="65"/>
      <c r="C1871" s="65"/>
      <c r="D1871" s="66"/>
      <c r="E1871" s="67" t="str">
        <f>IF(C1871="","",IFERROR(IF(INDEX(Impostazioni!$B$9:$B$48,MATCH(C1871,Impostazioni!$A$9:$A$48,0))="","Tipo?",INDEX(Impostazioni!$B$9:$B$48,MATCH(C1871,Impostazioni!$A$9:$A$48,0))),"Categoria?"))</f>
        <v/>
      </c>
      <c r="F1871" s="68" t="str">
        <f t="shared" si="58"/>
        <v/>
      </c>
      <c r="G1871" s="69" t="str">
        <f t="shared" si="59"/>
        <v/>
      </c>
    </row>
    <row r="1872" spans="1:7" x14ac:dyDescent="0.25">
      <c r="A1872" s="64"/>
      <c r="B1872" s="65"/>
      <c r="C1872" s="65"/>
      <c r="D1872" s="66"/>
      <c r="E1872" s="67" t="str">
        <f>IF(C1872="","",IFERROR(IF(INDEX(Impostazioni!$B$9:$B$48,MATCH(C1872,Impostazioni!$A$9:$A$48,0))="","Tipo?",INDEX(Impostazioni!$B$9:$B$48,MATCH(C1872,Impostazioni!$A$9:$A$48,0))),"Categoria?"))</f>
        <v/>
      </c>
      <c r="F1872" s="68" t="str">
        <f t="shared" si="58"/>
        <v/>
      </c>
      <c r="G1872" s="69" t="str">
        <f t="shared" si="59"/>
        <v/>
      </c>
    </row>
    <row r="1873" spans="1:7" x14ac:dyDescent="0.25">
      <c r="A1873" s="64"/>
      <c r="B1873" s="65"/>
      <c r="C1873" s="65"/>
      <c r="D1873" s="66"/>
      <c r="E1873" s="67" t="str">
        <f>IF(C1873="","",IFERROR(IF(INDEX(Impostazioni!$B$9:$B$48,MATCH(C1873,Impostazioni!$A$9:$A$48,0))="","Tipo?",INDEX(Impostazioni!$B$9:$B$48,MATCH(C1873,Impostazioni!$A$9:$A$48,0))),"Categoria?"))</f>
        <v/>
      </c>
      <c r="F1873" s="68" t="str">
        <f t="shared" si="58"/>
        <v/>
      </c>
      <c r="G1873" s="69" t="str">
        <f t="shared" si="59"/>
        <v/>
      </c>
    </row>
    <row r="1874" spans="1:7" x14ac:dyDescent="0.25">
      <c r="A1874" s="64"/>
      <c r="B1874" s="65"/>
      <c r="C1874" s="65"/>
      <c r="D1874" s="66"/>
      <c r="E1874" s="67" t="str">
        <f>IF(C1874="","",IFERROR(IF(INDEX(Impostazioni!$B$9:$B$48,MATCH(C1874,Impostazioni!$A$9:$A$48,0))="","Tipo?",INDEX(Impostazioni!$B$9:$B$48,MATCH(C1874,Impostazioni!$A$9:$A$48,0))),"Categoria?"))</f>
        <v/>
      </c>
      <c r="F1874" s="68" t="str">
        <f t="shared" si="58"/>
        <v/>
      </c>
      <c r="G1874" s="69" t="str">
        <f t="shared" si="59"/>
        <v/>
      </c>
    </row>
    <row r="1875" spans="1:7" x14ac:dyDescent="0.25">
      <c r="A1875" s="64"/>
      <c r="B1875" s="65"/>
      <c r="C1875" s="65"/>
      <c r="D1875" s="66"/>
      <c r="E1875" s="67" t="str">
        <f>IF(C1875="","",IFERROR(IF(INDEX(Impostazioni!$B$9:$B$48,MATCH(C1875,Impostazioni!$A$9:$A$48,0))="","Tipo?",INDEX(Impostazioni!$B$9:$B$48,MATCH(C1875,Impostazioni!$A$9:$A$48,0))),"Categoria?"))</f>
        <v/>
      </c>
      <c r="F1875" s="68" t="str">
        <f t="shared" si="58"/>
        <v/>
      </c>
      <c r="G1875" s="69" t="str">
        <f t="shared" si="59"/>
        <v/>
      </c>
    </row>
    <row r="1876" spans="1:7" x14ac:dyDescent="0.25">
      <c r="A1876" s="64"/>
      <c r="B1876" s="65"/>
      <c r="C1876" s="65"/>
      <c r="D1876" s="66"/>
      <c r="E1876" s="67" t="str">
        <f>IF(C1876="","",IFERROR(IF(INDEX(Impostazioni!$B$9:$B$48,MATCH(C1876,Impostazioni!$A$9:$A$48,0))="","Tipo?",INDEX(Impostazioni!$B$9:$B$48,MATCH(C1876,Impostazioni!$A$9:$A$48,0))),"Categoria?"))</f>
        <v/>
      </c>
      <c r="F1876" s="68" t="str">
        <f t="shared" si="58"/>
        <v/>
      </c>
      <c r="G1876" s="69" t="str">
        <f t="shared" si="59"/>
        <v/>
      </c>
    </row>
    <row r="1877" spans="1:7" x14ac:dyDescent="0.25">
      <c r="A1877" s="64"/>
      <c r="B1877" s="65"/>
      <c r="C1877" s="65"/>
      <c r="D1877" s="66"/>
      <c r="E1877" s="67" t="str">
        <f>IF(C1877="","",IFERROR(IF(INDEX(Impostazioni!$B$9:$B$48,MATCH(C1877,Impostazioni!$A$9:$A$48,0))="","Tipo?",INDEX(Impostazioni!$B$9:$B$48,MATCH(C1877,Impostazioni!$A$9:$A$48,0))),"Categoria?"))</f>
        <v/>
      </c>
      <c r="F1877" s="68" t="str">
        <f t="shared" si="58"/>
        <v/>
      </c>
      <c r="G1877" s="69" t="str">
        <f t="shared" si="59"/>
        <v/>
      </c>
    </row>
    <row r="1878" spans="1:7" x14ac:dyDescent="0.25">
      <c r="A1878" s="64"/>
      <c r="B1878" s="65"/>
      <c r="C1878" s="65"/>
      <c r="D1878" s="66"/>
      <c r="E1878" s="67" t="str">
        <f>IF(C1878="","",IFERROR(IF(INDEX(Impostazioni!$B$9:$B$48,MATCH(C1878,Impostazioni!$A$9:$A$48,0))="","Tipo?",INDEX(Impostazioni!$B$9:$B$48,MATCH(C1878,Impostazioni!$A$9:$A$48,0))),"Categoria?"))</f>
        <v/>
      </c>
      <c r="F1878" s="68" t="str">
        <f t="shared" si="58"/>
        <v/>
      </c>
      <c r="G1878" s="69" t="str">
        <f t="shared" si="59"/>
        <v/>
      </c>
    </row>
    <row r="1879" spans="1:7" x14ac:dyDescent="0.25">
      <c r="A1879" s="64"/>
      <c r="B1879" s="65"/>
      <c r="C1879" s="65"/>
      <c r="D1879" s="66"/>
      <c r="E1879" s="67" t="str">
        <f>IF(C1879="","",IFERROR(IF(INDEX(Impostazioni!$B$9:$B$48,MATCH(C1879,Impostazioni!$A$9:$A$48,0))="","Tipo?",INDEX(Impostazioni!$B$9:$B$48,MATCH(C1879,Impostazioni!$A$9:$A$48,0))),"Categoria?"))</f>
        <v/>
      </c>
      <c r="F1879" s="68" t="str">
        <f t="shared" si="58"/>
        <v/>
      </c>
      <c r="G1879" s="69" t="str">
        <f t="shared" si="59"/>
        <v/>
      </c>
    </row>
    <row r="1880" spans="1:7" x14ac:dyDescent="0.25">
      <c r="A1880" s="64"/>
      <c r="B1880" s="65"/>
      <c r="C1880" s="65"/>
      <c r="D1880" s="66"/>
      <c r="E1880" s="67" t="str">
        <f>IF(C1880="","",IFERROR(IF(INDEX(Impostazioni!$B$9:$B$48,MATCH(C1880,Impostazioni!$A$9:$A$48,0))="","Tipo?",INDEX(Impostazioni!$B$9:$B$48,MATCH(C1880,Impostazioni!$A$9:$A$48,0))),"Categoria?"))</f>
        <v/>
      </c>
      <c r="F1880" s="68" t="str">
        <f t="shared" si="58"/>
        <v/>
      </c>
      <c r="G1880" s="69" t="str">
        <f t="shared" si="59"/>
        <v/>
      </c>
    </row>
    <row r="1881" spans="1:7" x14ac:dyDescent="0.25">
      <c r="A1881" s="64"/>
      <c r="B1881" s="65"/>
      <c r="C1881" s="65"/>
      <c r="D1881" s="66"/>
      <c r="E1881" s="67" t="str">
        <f>IF(C1881="","",IFERROR(IF(INDEX(Impostazioni!$B$9:$B$48,MATCH(C1881,Impostazioni!$A$9:$A$48,0))="","Tipo?",INDEX(Impostazioni!$B$9:$B$48,MATCH(C1881,Impostazioni!$A$9:$A$48,0))),"Categoria?"))</f>
        <v/>
      </c>
      <c r="F1881" s="68" t="str">
        <f t="shared" si="58"/>
        <v/>
      </c>
      <c r="G1881" s="69" t="str">
        <f t="shared" si="59"/>
        <v/>
      </c>
    </row>
    <row r="1882" spans="1:7" x14ac:dyDescent="0.25">
      <c r="A1882" s="64"/>
      <c r="B1882" s="65"/>
      <c r="C1882" s="65"/>
      <c r="D1882" s="66"/>
      <c r="E1882" s="67" t="str">
        <f>IF(C1882="","",IFERROR(IF(INDEX(Impostazioni!$B$9:$B$48,MATCH(C1882,Impostazioni!$A$9:$A$48,0))="","Tipo?",INDEX(Impostazioni!$B$9:$B$48,MATCH(C1882,Impostazioni!$A$9:$A$48,0))),"Categoria?"))</f>
        <v/>
      </c>
      <c r="F1882" s="68" t="str">
        <f t="shared" si="58"/>
        <v/>
      </c>
      <c r="G1882" s="69" t="str">
        <f t="shared" si="59"/>
        <v/>
      </c>
    </row>
    <row r="1883" spans="1:7" x14ac:dyDescent="0.25">
      <c r="A1883" s="64"/>
      <c r="B1883" s="65"/>
      <c r="C1883" s="65"/>
      <c r="D1883" s="66"/>
      <c r="E1883" s="67" t="str">
        <f>IF(C1883="","",IFERROR(IF(INDEX(Impostazioni!$B$9:$B$48,MATCH(C1883,Impostazioni!$A$9:$A$48,0))="","Tipo?",INDEX(Impostazioni!$B$9:$B$48,MATCH(C1883,Impostazioni!$A$9:$A$48,0))),"Categoria?"))</f>
        <v/>
      </c>
      <c r="F1883" s="68" t="str">
        <f t="shared" si="58"/>
        <v/>
      </c>
      <c r="G1883" s="69" t="str">
        <f t="shared" si="59"/>
        <v/>
      </c>
    </row>
    <row r="1884" spans="1:7" x14ac:dyDescent="0.25">
      <c r="A1884" s="64"/>
      <c r="B1884" s="65"/>
      <c r="C1884" s="65"/>
      <c r="D1884" s="66"/>
      <c r="E1884" s="67" t="str">
        <f>IF(C1884="","",IFERROR(IF(INDEX(Impostazioni!$B$9:$B$48,MATCH(C1884,Impostazioni!$A$9:$A$48,0))="","Tipo?",INDEX(Impostazioni!$B$9:$B$48,MATCH(C1884,Impostazioni!$A$9:$A$48,0))),"Categoria?"))</f>
        <v/>
      </c>
      <c r="F1884" s="68" t="str">
        <f t="shared" si="58"/>
        <v/>
      </c>
      <c r="G1884" s="69" t="str">
        <f t="shared" si="59"/>
        <v/>
      </c>
    </row>
    <row r="1885" spans="1:7" x14ac:dyDescent="0.25">
      <c r="A1885" s="64"/>
      <c r="B1885" s="65"/>
      <c r="C1885" s="65"/>
      <c r="D1885" s="66"/>
      <c r="E1885" s="67" t="str">
        <f>IF(C1885="","",IFERROR(IF(INDEX(Impostazioni!$B$9:$B$48,MATCH(C1885,Impostazioni!$A$9:$A$48,0))="","Tipo?",INDEX(Impostazioni!$B$9:$B$48,MATCH(C1885,Impostazioni!$A$9:$A$48,0))),"Categoria?"))</f>
        <v/>
      </c>
      <c r="F1885" s="68" t="str">
        <f t="shared" si="58"/>
        <v/>
      </c>
      <c r="G1885" s="69" t="str">
        <f t="shared" si="59"/>
        <v/>
      </c>
    </row>
    <row r="1886" spans="1:7" x14ac:dyDescent="0.25">
      <c r="A1886" s="64"/>
      <c r="B1886" s="65"/>
      <c r="C1886" s="65"/>
      <c r="D1886" s="66"/>
      <c r="E1886" s="67" t="str">
        <f>IF(C1886="","",IFERROR(IF(INDEX(Impostazioni!$B$9:$B$48,MATCH(C1886,Impostazioni!$A$9:$A$48,0))="","Tipo?",INDEX(Impostazioni!$B$9:$B$48,MATCH(C1886,Impostazioni!$A$9:$A$48,0))),"Categoria?"))</f>
        <v/>
      </c>
      <c r="F1886" s="68" t="str">
        <f t="shared" si="58"/>
        <v/>
      </c>
      <c r="G1886" s="69" t="str">
        <f t="shared" si="59"/>
        <v/>
      </c>
    </row>
    <row r="1887" spans="1:7" x14ac:dyDescent="0.25">
      <c r="A1887" s="64"/>
      <c r="B1887" s="65"/>
      <c r="C1887" s="65"/>
      <c r="D1887" s="66"/>
      <c r="E1887" s="67" t="str">
        <f>IF(C1887="","",IFERROR(IF(INDEX(Impostazioni!$B$9:$B$48,MATCH(C1887,Impostazioni!$A$9:$A$48,0))="","Tipo?",INDEX(Impostazioni!$B$9:$B$48,MATCH(C1887,Impostazioni!$A$9:$A$48,0))),"Categoria?"))</f>
        <v/>
      </c>
      <c r="F1887" s="68" t="str">
        <f t="shared" si="58"/>
        <v/>
      </c>
      <c r="G1887" s="69" t="str">
        <f t="shared" si="59"/>
        <v/>
      </c>
    </row>
    <row r="1888" spans="1:7" x14ac:dyDescent="0.25">
      <c r="A1888" s="64"/>
      <c r="B1888" s="65"/>
      <c r="C1888" s="65"/>
      <c r="D1888" s="66"/>
      <c r="E1888" s="67" t="str">
        <f>IF(C1888="","",IFERROR(IF(INDEX(Impostazioni!$B$9:$B$48,MATCH(C1888,Impostazioni!$A$9:$A$48,0))="","Tipo?",INDEX(Impostazioni!$B$9:$B$48,MATCH(C1888,Impostazioni!$A$9:$A$48,0))),"Categoria?"))</f>
        <v/>
      </c>
      <c r="F1888" s="68" t="str">
        <f t="shared" si="58"/>
        <v/>
      </c>
      <c r="G1888" s="69" t="str">
        <f t="shared" si="59"/>
        <v/>
      </c>
    </row>
    <row r="1889" spans="1:7" x14ac:dyDescent="0.25">
      <c r="A1889" s="64"/>
      <c r="B1889" s="65"/>
      <c r="C1889" s="65"/>
      <c r="D1889" s="66"/>
      <c r="E1889" s="67" t="str">
        <f>IF(C1889="","",IFERROR(IF(INDEX(Impostazioni!$B$9:$B$48,MATCH(C1889,Impostazioni!$A$9:$A$48,0))="","Tipo?",INDEX(Impostazioni!$B$9:$B$48,MATCH(C1889,Impostazioni!$A$9:$A$48,0))),"Categoria?"))</f>
        <v/>
      </c>
      <c r="F1889" s="68" t="str">
        <f t="shared" si="58"/>
        <v/>
      </c>
      <c r="G1889" s="69" t="str">
        <f t="shared" si="59"/>
        <v/>
      </c>
    </row>
    <row r="1890" spans="1:7" x14ac:dyDescent="0.25">
      <c r="A1890" s="64"/>
      <c r="B1890" s="65"/>
      <c r="C1890" s="65"/>
      <c r="D1890" s="66"/>
      <c r="E1890" s="67" t="str">
        <f>IF(C1890="","",IFERROR(IF(INDEX(Impostazioni!$B$9:$B$48,MATCH(C1890,Impostazioni!$A$9:$A$48,0))="","Tipo?",INDEX(Impostazioni!$B$9:$B$48,MATCH(C1890,Impostazioni!$A$9:$A$48,0))),"Categoria?"))</f>
        <v/>
      </c>
      <c r="F1890" s="68" t="str">
        <f t="shared" si="58"/>
        <v/>
      </c>
      <c r="G1890" s="69" t="str">
        <f t="shared" si="59"/>
        <v/>
      </c>
    </row>
    <row r="1891" spans="1:7" x14ac:dyDescent="0.25">
      <c r="A1891" s="64"/>
      <c r="B1891" s="65"/>
      <c r="C1891" s="65"/>
      <c r="D1891" s="66"/>
      <c r="E1891" s="67" t="str">
        <f>IF(C1891="","",IFERROR(IF(INDEX(Impostazioni!$B$9:$B$48,MATCH(C1891,Impostazioni!$A$9:$A$48,0))="","Tipo?",INDEX(Impostazioni!$B$9:$B$48,MATCH(C1891,Impostazioni!$A$9:$A$48,0))),"Categoria?"))</f>
        <v/>
      </c>
      <c r="F1891" s="68" t="str">
        <f t="shared" si="58"/>
        <v/>
      </c>
      <c r="G1891" s="69" t="str">
        <f t="shared" si="59"/>
        <v/>
      </c>
    </row>
    <row r="1892" spans="1:7" x14ac:dyDescent="0.25">
      <c r="A1892" s="64"/>
      <c r="B1892" s="65"/>
      <c r="C1892" s="65"/>
      <c r="D1892" s="66"/>
      <c r="E1892" s="67" t="str">
        <f>IF(C1892="","",IFERROR(IF(INDEX(Impostazioni!$B$9:$B$48,MATCH(C1892,Impostazioni!$A$9:$A$48,0))="","Tipo?",INDEX(Impostazioni!$B$9:$B$48,MATCH(C1892,Impostazioni!$A$9:$A$48,0))),"Categoria?"))</f>
        <v/>
      </c>
      <c r="F1892" s="68" t="str">
        <f t="shared" si="58"/>
        <v/>
      </c>
      <c r="G1892" s="69" t="str">
        <f t="shared" si="59"/>
        <v/>
      </c>
    </row>
    <row r="1893" spans="1:7" x14ac:dyDescent="0.25">
      <c r="A1893" s="64"/>
      <c r="B1893" s="65"/>
      <c r="C1893" s="65"/>
      <c r="D1893" s="66"/>
      <c r="E1893" s="67" t="str">
        <f>IF(C1893="","",IFERROR(IF(INDEX(Impostazioni!$B$9:$B$48,MATCH(C1893,Impostazioni!$A$9:$A$48,0))="","Tipo?",INDEX(Impostazioni!$B$9:$B$48,MATCH(C1893,Impostazioni!$A$9:$A$48,0))),"Categoria?"))</f>
        <v/>
      </c>
      <c r="F1893" s="68" t="str">
        <f t="shared" si="58"/>
        <v/>
      </c>
      <c r="G1893" s="69" t="str">
        <f t="shared" si="59"/>
        <v/>
      </c>
    </row>
    <row r="1894" spans="1:7" x14ac:dyDescent="0.25">
      <c r="A1894" s="64"/>
      <c r="B1894" s="65"/>
      <c r="C1894" s="65"/>
      <c r="D1894" s="66"/>
      <c r="E1894" s="67" t="str">
        <f>IF(C1894="","",IFERROR(IF(INDEX(Impostazioni!$B$9:$B$48,MATCH(C1894,Impostazioni!$A$9:$A$48,0))="","Tipo?",INDEX(Impostazioni!$B$9:$B$48,MATCH(C1894,Impostazioni!$A$9:$A$48,0))),"Categoria?"))</f>
        <v/>
      </c>
      <c r="F1894" s="68" t="str">
        <f t="shared" si="58"/>
        <v/>
      </c>
      <c r="G1894" s="69" t="str">
        <f t="shared" si="59"/>
        <v/>
      </c>
    </row>
    <row r="1895" spans="1:7" x14ac:dyDescent="0.25">
      <c r="A1895" s="64"/>
      <c r="B1895" s="65"/>
      <c r="C1895" s="65"/>
      <c r="D1895" s="66"/>
      <c r="E1895" s="67" t="str">
        <f>IF(C1895="","",IFERROR(IF(INDEX(Impostazioni!$B$9:$B$48,MATCH(C1895,Impostazioni!$A$9:$A$48,0))="","Tipo?",INDEX(Impostazioni!$B$9:$B$48,MATCH(C1895,Impostazioni!$A$9:$A$48,0))),"Categoria?"))</f>
        <v/>
      </c>
      <c r="F1895" s="68" t="str">
        <f t="shared" si="58"/>
        <v/>
      </c>
      <c r="G1895" s="69" t="str">
        <f t="shared" si="59"/>
        <v/>
      </c>
    </row>
    <row r="1896" spans="1:7" x14ac:dyDescent="0.25">
      <c r="A1896" s="64"/>
      <c r="B1896" s="65"/>
      <c r="C1896" s="65"/>
      <c r="D1896" s="66"/>
      <c r="E1896" s="67" t="str">
        <f>IF(C1896="","",IFERROR(IF(INDEX(Impostazioni!$B$9:$B$48,MATCH(C1896,Impostazioni!$A$9:$A$48,0))="","Tipo?",INDEX(Impostazioni!$B$9:$B$48,MATCH(C1896,Impostazioni!$A$9:$A$48,0))),"Categoria?"))</f>
        <v/>
      </c>
      <c r="F1896" s="68" t="str">
        <f t="shared" si="58"/>
        <v/>
      </c>
      <c r="G1896" s="69" t="str">
        <f t="shared" si="59"/>
        <v/>
      </c>
    </row>
    <row r="1897" spans="1:7" x14ac:dyDescent="0.25">
      <c r="A1897" s="64"/>
      <c r="B1897" s="65"/>
      <c r="C1897" s="65"/>
      <c r="D1897" s="66"/>
      <c r="E1897" s="67" t="str">
        <f>IF(C1897="","",IFERROR(IF(INDEX(Impostazioni!$B$9:$B$48,MATCH(C1897,Impostazioni!$A$9:$A$48,0))="","Tipo?",INDEX(Impostazioni!$B$9:$B$48,MATCH(C1897,Impostazioni!$A$9:$A$48,0))),"Categoria?"))</f>
        <v/>
      </c>
      <c r="F1897" s="68" t="str">
        <f t="shared" si="58"/>
        <v/>
      </c>
      <c r="G1897" s="69" t="str">
        <f t="shared" si="59"/>
        <v/>
      </c>
    </row>
    <row r="1898" spans="1:7" x14ac:dyDescent="0.25">
      <c r="A1898" s="64"/>
      <c r="B1898" s="65"/>
      <c r="C1898" s="65"/>
      <c r="D1898" s="66"/>
      <c r="E1898" s="67" t="str">
        <f>IF(C1898="","",IFERROR(IF(INDEX(Impostazioni!$B$9:$B$48,MATCH(C1898,Impostazioni!$A$9:$A$48,0))="","Tipo?",INDEX(Impostazioni!$B$9:$B$48,MATCH(C1898,Impostazioni!$A$9:$A$48,0))),"Categoria?"))</f>
        <v/>
      </c>
      <c r="F1898" s="68" t="str">
        <f t="shared" si="58"/>
        <v/>
      </c>
      <c r="G1898" s="69" t="str">
        <f t="shared" si="59"/>
        <v/>
      </c>
    </row>
    <row r="1899" spans="1:7" x14ac:dyDescent="0.25">
      <c r="A1899" s="64"/>
      <c r="B1899" s="65"/>
      <c r="C1899" s="65"/>
      <c r="D1899" s="66"/>
      <c r="E1899" s="67" t="str">
        <f>IF(C1899="","",IFERROR(IF(INDEX(Impostazioni!$B$9:$B$48,MATCH(C1899,Impostazioni!$A$9:$A$48,0))="","Tipo?",INDEX(Impostazioni!$B$9:$B$48,MATCH(C1899,Impostazioni!$A$9:$A$48,0))),"Categoria?"))</f>
        <v/>
      </c>
      <c r="F1899" s="68" t="str">
        <f t="shared" si="58"/>
        <v/>
      </c>
      <c r="G1899" s="69" t="str">
        <f t="shared" si="59"/>
        <v/>
      </c>
    </row>
    <row r="1900" spans="1:7" x14ac:dyDescent="0.25">
      <c r="A1900" s="64"/>
      <c r="B1900" s="65"/>
      <c r="C1900" s="65"/>
      <c r="D1900" s="66"/>
      <c r="E1900" s="67" t="str">
        <f>IF(C1900="","",IFERROR(IF(INDEX(Impostazioni!$B$9:$B$48,MATCH(C1900,Impostazioni!$A$9:$A$48,0))="","Tipo?",INDEX(Impostazioni!$B$9:$B$48,MATCH(C1900,Impostazioni!$A$9:$A$48,0))),"Categoria?"))</f>
        <v/>
      </c>
      <c r="F1900" s="68" t="str">
        <f t="shared" si="58"/>
        <v/>
      </c>
      <c r="G1900" s="69" t="str">
        <f t="shared" si="59"/>
        <v/>
      </c>
    </row>
    <row r="1901" spans="1:7" x14ac:dyDescent="0.25">
      <c r="A1901" s="64"/>
      <c r="B1901" s="65"/>
      <c r="C1901" s="65"/>
      <c r="D1901" s="66"/>
      <c r="E1901" s="67" t="str">
        <f>IF(C1901="","",IFERROR(IF(INDEX(Impostazioni!$B$9:$B$48,MATCH(C1901,Impostazioni!$A$9:$A$48,0))="","Tipo?",INDEX(Impostazioni!$B$9:$B$48,MATCH(C1901,Impostazioni!$A$9:$A$48,0))),"Categoria?"))</f>
        <v/>
      </c>
      <c r="F1901" s="68" t="str">
        <f t="shared" si="58"/>
        <v/>
      </c>
      <c r="G1901" s="69" t="str">
        <f t="shared" si="59"/>
        <v/>
      </c>
    </row>
    <row r="1902" spans="1:7" x14ac:dyDescent="0.25">
      <c r="A1902" s="64"/>
      <c r="B1902" s="65"/>
      <c r="C1902" s="65"/>
      <c r="D1902" s="66"/>
      <c r="E1902" s="67" t="str">
        <f>IF(C1902="","",IFERROR(IF(INDEX(Impostazioni!$B$9:$B$48,MATCH(C1902,Impostazioni!$A$9:$A$48,0))="","Tipo?",INDEX(Impostazioni!$B$9:$B$48,MATCH(C1902,Impostazioni!$A$9:$A$48,0))),"Categoria?"))</f>
        <v/>
      </c>
      <c r="F1902" s="68" t="str">
        <f t="shared" si="58"/>
        <v/>
      </c>
      <c r="G1902" s="69" t="str">
        <f t="shared" si="59"/>
        <v/>
      </c>
    </row>
    <row r="1903" spans="1:7" x14ac:dyDescent="0.25">
      <c r="A1903" s="64"/>
      <c r="B1903" s="65"/>
      <c r="C1903" s="65"/>
      <c r="D1903" s="66"/>
      <c r="E1903" s="67" t="str">
        <f>IF(C1903="","",IFERROR(IF(INDEX(Impostazioni!$B$9:$B$48,MATCH(C1903,Impostazioni!$A$9:$A$48,0))="","Tipo?",INDEX(Impostazioni!$B$9:$B$48,MATCH(C1903,Impostazioni!$A$9:$A$48,0))),"Categoria?"))</f>
        <v/>
      </c>
      <c r="F1903" s="68" t="str">
        <f t="shared" si="58"/>
        <v/>
      </c>
      <c r="G1903" s="69" t="str">
        <f t="shared" si="59"/>
        <v/>
      </c>
    </row>
    <row r="1904" spans="1:7" x14ac:dyDescent="0.25">
      <c r="A1904" s="64"/>
      <c r="B1904" s="65"/>
      <c r="C1904" s="65"/>
      <c r="D1904" s="66"/>
      <c r="E1904" s="67" t="str">
        <f>IF(C1904="","",IFERROR(IF(INDEX(Impostazioni!$B$9:$B$48,MATCH(C1904,Impostazioni!$A$9:$A$48,0))="","Tipo?",INDEX(Impostazioni!$B$9:$B$48,MATCH(C1904,Impostazioni!$A$9:$A$48,0))),"Categoria?"))</f>
        <v/>
      </c>
      <c r="F1904" s="68" t="str">
        <f t="shared" si="58"/>
        <v/>
      </c>
      <c r="G1904" s="69" t="str">
        <f t="shared" si="59"/>
        <v/>
      </c>
    </row>
    <row r="1905" spans="1:7" x14ac:dyDescent="0.25">
      <c r="A1905" s="64"/>
      <c r="B1905" s="65"/>
      <c r="C1905" s="65"/>
      <c r="D1905" s="66"/>
      <c r="E1905" s="67" t="str">
        <f>IF(C1905="","",IFERROR(IF(INDEX(Impostazioni!$B$9:$B$48,MATCH(C1905,Impostazioni!$A$9:$A$48,0))="","Tipo?",INDEX(Impostazioni!$B$9:$B$48,MATCH(C1905,Impostazioni!$A$9:$A$48,0))),"Categoria?"))</f>
        <v/>
      </c>
      <c r="F1905" s="68" t="str">
        <f t="shared" si="58"/>
        <v/>
      </c>
      <c r="G1905" s="69" t="str">
        <f t="shared" si="59"/>
        <v/>
      </c>
    </row>
    <row r="1906" spans="1:7" x14ac:dyDescent="0.25">
      <c r="A1906" s="64"/>
      <c r="B1906" s="65"/>
      <c r="C1906" s="65"/>
      <c r="D1906" s="66"/>
      <c r="E1906" s="67" t="str">
        <f>IF(C1906="","",IFERROR(IF(INDEX(Impostazioni!$B$9:$B$48,MATCH(C1906,Impostazioni!$A$9:$A$48,0))="","Tipo?",INDEX(Impostazioni!$B$9:$B$48,MATCH(C1906,Impostazioni!$A$9:$A$48,0))),"Categoria?"))</f>
        <v/>
      </c>
      <c r="F1906" s="68" t="str">
        <f t="shared" si="58"/>
        <v/>
      </c>
      <c r="G1906" s="69" t="str">
        <f t="shared" si="59"/>
        <v/>
      </c>
    </row>
    <row r="1907" spans="1:7" x14ac:dyDescent="0.25">
      <c r="A1907" s="64"/>
      <c r="B1907" s="65"/>
      <c r="C1907" s="65"/>
      <c r="D1907" s="66"/>
      <c r="E1907" s="67" t="str">
        <f>IF(C1907="","",IFERROR(IF(INDEX(Impostazioni!$B$9:$B$48,MATCH(C1907,Impostazioni!$A$9:$A$48,0))="","Tipo?",INDEX(Impostazioni!$B$9:$B$48,MATCH(C1907,Impostazioni!$A$9:$A$48,0))),"Categoria?"))</f>
        <v/>
      </c>
      <c r="F1907" s="68" t="str">
        <f t="shared" si="58"/>
        <v/>
      </c>
      <c r="G1907" s="69" t="str">
        <f t="shared" si="59"/>
        <v/>
      </c>
    </row>
    <row r="1908" spans="1:7" x14ac:dyDescent="0.25">
      <c r="A1908" s="64"/>
      <c r="B1908" s="65"/>
      <c r="C1908" s="65"/>
      <c r="D1908" s="66"/>
      <c r="E1908" s="67" t="str">
        <f>IF(C1908="","",IFERROR(IF(INDEX(Impostazioni!$B$9:$B$48,MATCH(C1908,Impostazioni!$A$9:$A$48,0))="","Tipo?",INDEX(Impostazioni!$B$9:$B$48,MATCH(C1908,Impostazioni!$A$9:$A$48,0))),"Categoria?"))</f>
        <v/>
      </c>
      <c r="F1908" s="68" t="str">
        <f t="shared" si="58"/>
        <v/>
      </c>
      <c r="G1908" s="69" t="str">
        <f t="shared" si="59"/>
        <v/>
      </c>
    </row>
    <row r="1909" spans="1:7" x14ac:dyDescent="0.25">
      <c r="A1909" s="64"/>
      <c r="B1909" s="65"/>
      <c r="C1909" s="65"/>
      <c r="D1909" s="66"/>
      <c r="E1909" s="67" t="str">
        <f>IF(C1909="","",IFERROR(IF(INDEX(Impostazioni!$B$9:$B$48,MATCH(C1909,Impostazioni!$A$9:$A$48,0))="","Tipo?",INDEX(Impostazioni!$B$9:$B$48,MATCH(C1909,Impostazioni!$A$9:$A$48,0))),"Categoria?"))</f>
        <v/>
      </c>
      <c r="F1909" s="68" t="str">
        <f t="shared" si="58"/>
        <v/>
      </c>
      <c r="G1909" s="69" t="str">
        <f t="shared" si="59"/>
        <v/>
      </c>
    </row>
    <row r="1910" spans="1:7" x14ac:dyDescent="0.25">
      <c r="A1910" s="64"/>
      <c r="B1910" s="65"/>
      <c r="C1910" s="65"/>
      <c r="D1910" s="66"/>
      <c r="E1910" s="67" t="str">
        <f>IF(C1910="","",IFERROR(IF(INDEX(Impostazioni!$B$9:$B$48,MATCH(C1910,Impostazioni!$A$9:$A$48,0))="","Tipo?",INDEX(Impostazioni!$B$9:$B$48,MATCH(C1910,Impostazioni!$A$9:$A$48,0))),"Categoria?"))</f>
        <v/>
      </c>
      <c r="F1910" s="68" t="str">
        <f t="shared" si="58"/>
        <v/>
      </c>
      <c r="G1910" s="69" t="str">
        <f t="shared" si="59"/>
        <v/>
      </c>
    </row>
    <row r="1911" spans="1:7" x14ac:dyDescent="0.25">
      <c r="A1911" s="64"/>
      <c r="B1911" s="65"/>
      <c r="C1911" s="65"/>
      <c r="D1911" s="66"/>
      <c r="E1911" s="67" t="str">
        <f>IF(C1911="","",IFERROR(IF(INDEX(Impostazioni!$B$9:$B$48,MATCH(C1911,Impostazioni!$A$9:$A$48,0))="","Tipo?",INDEX(Impostazioni!$B$9:$B$48,MATCH(C1911,Impostazioni!$A$9:$A$48,0))),"Categoria?"))</f>
        <v/>
      </c>
      <c r="F1911" s="68" t="str">
        <f t="shared" si="58"/>
        <v/>
      </c>
      <c r="G1911" s="69" t="str">
        <f t="shared" si="59"/>
        <v/>
      </c>
    </row>
    <row r="1912" spans="1:7" x14ac:dyDescent="0.25">
      <c r="A1912" s="64"/>
      <c r="B1912" s="65"/>
      <c r="C1912" s="65"/>
      <c r="D1912" s="66"/>
      <c r="E1912" s="67" t="str">
        <f>IF(C1912="","",IFERROR(IF(INDEX(Impostazioni!$B$9:$B$48,MATCH(C1912,Impostazioni!$A$9:$A$48,0))="","Tipo?",INDEX(Impostazioni!$B$9:$B$48,MATCH(C1912,Impostazioni!$A$9:$A$48,0))),"Categoria?"))</f>
        <v/>
      </c>
      <c r="F1912" s="68" t="str">
        <f t="shared" si="58"/>
        <v/>
      </c>
      <c r="G1912" s="69" t="str">
        <f t="shared" si="59"/>
        <v/>
      </c>
    </row>
    <row r="1913" spans="1:7" x14ac:dyDescent="0.25">
      <c r="A1913" s="64"/>
      <c r="B1913" s="65"/>
      <c r="C1913" s="65"/>
      <c r="D1913" s="66"/>
      <c r="E1913" s="67" t="str">
        <f>IF(C1913="","",IFERROR(IF(INDEX(Impostazioni!$B$9:$B$48,MATCH(C1913,Impostazioni!$A$9:$A$48,0))="","Tipo?",INDEX(Impostazioni!$B$9:$B$48,MATCH(C1913,Impostazioni!$A$9:$A$48,0))),"Categoria?"))</f>
        <v/>
      </c>
      <c r="F1913" s="68" t="str">
        <f t="shared" si="58"/>
        <v/>
      </c>
      <c r="G1913" s="69" t="str">
        <f t="shared" si="59"/>
        <v/>
      </c>
    </row>
    <row r="1914" spans="1:7" x14ac:dyDescent="0.25">
      <c r="A1914" s="64"/>
      <c r="B1914" s="65"/>
      <c r="C1914" s="65"/>
      <c r="D1914" s="66"/>
      <c r="E1914" s="67" t="str">
        <f>IF(C1914="","",IFERROR(IF(INDEX(Impostazioni!$B$9:$B$48,MATCH(C1914,Impostazioni!$A$9:$A$48,0))="","Tipo?",INDEX(Impostazioni!$B$9:$B$48,MATCH(C1914,Impostazioni!$A$9:$A$48,0))),"Categoria?"))</f>
        <v/>
      </c>
      <c r="F1914" s="68" t="str">
        <f t="shared" si="58"/>
        <v/>
      </c>
      <c r="G1914" s="69" t="str">
        <f t="shared" si="59"/>
        <v/>
      </c>
    </row>
    <row r="1915" spans="1:7" x14ac:dyDescent="0.25">
      <c r="A1915" s="64"/>
      <c r="B1915" s="65"/>
      <c r="C1915" s="65"/>
      <c r="D1915" s="66"/>
      <c r="E1915" s="67" t="str">
        <f>IF(C1915="","",IFERROR(IF(INDEX(Impostazioni!$B$9:$B$48,MATCH(C1915,Impostazioni!$A$9:$A$48,0))="","Tipo?",INDEX(Impostazioni!$B$9:$B$48,MATCH(C1915,Impostazioni!$A$9:$A$48,0))),"Categoria?"))</f>
        <v/>
      </c>
      <c r="F1915" s="68" t="str">
        <f t="shared" si="58"/>
        <v/>
      </c>
      <c r="G1915" s="69" t="str">
        <f t="shared" si="59"/>
        <v/>
      </c>
    </row>
    <row r="1916" spans="1:7" x14ac:dyDescent="0.25">
      <c r="A1916" s="64"/>
      <c r="B1916" s="65"/>
      <c r="C1916" s="65"/>
      <c r="D1916" s="66"/>
      <c r="E1916" s="67" t="str">
        <f>IF(C1916="","",IFERROR(IF(INDEX(Impostazioni!$B$9:$B$48,MATCH(C1916,Impostazioni!$A$9:$A$48,0))="","Tipo?",INDEX(Impostazioni!$B$9:$B$48,MATCH(C1916,Impostazioni!$A$9:$A$48,0))),"Categoria?"))</f>
        <v/>
      </c>
      <c r="F1916" s="68" t="str">
        <f t="shared" si="58"/>
        <v/>
      </c>
      <c r="G1916" s="69" t="str">
        <f t="shared" si="59"/>
        <v/>
      </c>
    </row>
    <row r="1917" spans="1:7" x14ac:dyDescent="0.25">
      <c r="A1917" s="64"/>
      <c r="B1917" s="65"/>
      <c r="C1917" s="65"/>
      <c r="D1917" s="66"/>
      <c r="E1917" s="67" t="str">
        <f>IF(C1917="","",IFERROR(IF(INDEX(Impostazioni!$B$9:$B$48,MATCH(C1917,Impostazioni!$A$9:$A$48,0))="","Tipo?",INDEX(Impostazioni!$B$9:$B$48,MATCH(C1917,Impostazioni!$A$9:$A$48,0))),"Categoria?"))</f>
        <v/>
      </c>
      <c r="F1917" s="68" t="str">
        <f t="shared" si="58"/>
        <v/>
      </c>
      <c r="G1917" s="69" t="str">
        <f t="shared" si="59"/>
        <v/>
      </c>
    </row>
    <row r="1918" spans="1:7" x14ac:dyDescent="0.25">
      <c r="A1918" s="64"/>
      <c r="B1918" s="65"/>
      <c r="C1918" s="65"/>
      <c r="D1918" s="66"/>
      <c r="E1918" s="67" t="str">
        <f>IF(C1918="","",IFERROR(IF(INDEX(Impostazioni!$B$9:$B$48,MATCH(C1918,Impostazioni!$A$9:$A$48,0))="","Tipo?",INDEX(Impostazioni!$B$9:$B$48,MATCH(C1918,Impostazioni!$A$9:$A$48,0))),"Categoria?"))</f>
        <v/>
      </c>
      <c r="F1918" s="68" t="str">
        <f t="shared" si="58"/>
        <v/>
      </c>
      <c r="G1918" s="69" t="str">
        <f t="shared" si="59"/>
        <v/>
      </c>
    </row>
    <row r="1919" spans="1:7" x14ac:dyDescent="0.25">
      <c r="A1919" s="64"/>
      <c r="B1919" s="65"/>
      <c r="C1919" s="65"/>
      <c r="D1919" s="66"/>
      <c r="E1919" s="67" t="str">
        <f>IF(C1919="","",IFERROR(IF(INDEX(Impostazioni!$B$9:$B$48,MATCH(C1919,Impostazioni!$A$9:$A$48,0))="","Tipo?",INDEX(Impostazioni!$B$9:$B$48,MATCH(C1919,Impostazioni!$A$9:$A$48,0))),"Categoria?"))</f>
        <v/>
      </c>
      <c r="F1919" s="68" t="str">
        <f t="shared" si="58"/>
        <v/>
      </c>
      <c r="G1919" s="69" t="str">
        <f t="shared" si="59"/>
        <v/>
      </c>
    </row>
    <row r="1920" spans="1:7" x14ac:dyDescent="0.25">
      <c r="A1920" s="64"/>
      <c r="B1920" s="65"/>
      <c r="C1920" s="65"/>
      <c r="D1920" s="66"/>
      <c r="E1920" s="67" t="str">
        <f>IF(C1920="","",IFERROR(IF(INDEX(Impostazioni!$B$9:$B$48,MATCH(C1920,Impostazioni!$A$9:$A$48,0))="","Tipo?",INDEX(Impostazioni!$B$9:$B$48,MATCH(C1920,Impostazioni!$A$9:$A$48,0))),"Categoria?"))</f>
        <v/>
      </c>
      <c r="F1920" s="68" t="str">
        <f t="shared" si="58"/>
        <v/>
      </c>
      <c r="G1920" s="69" t="str">
        <f t="shared" si="59"/>
        <v/>
      </c>
    </row>
    <row r="1921" spans="1:7" x14ac:dyDescent="0.25">
      <c r="A1921" s="64"/>
      <c r="B1921" s="65"/>
      <c r="C1921" s="65"/>
      <c r="D1921" s="66"/>
      <c r="E1921" s="67" t="str">
        <f>IF(C1921="","",IFERROR(IF(INDEX(Impostazioni!$B$9:$B$48,MATCH(C1921,Impostazioni!$A$9:$A$48,0))="","Tipo?",INDEX(Impostazioni!$B$9:$B$48,MATCH(C1921,Impostazioni!$A$9:$A$48,0))),"Categoria?"))</f>
        <v/>
      </c>
      <c r="F1921" s="68" t="str">
        <f t="shared" si="58"/>
        <v/>
      </c>
      <c r="G1921" s="69" t="str">
        <f t="shared" si="59"/>
        <v/>
      </c>
    </row>
    <row r="1922" spans="1:7" x14ac:dyDescent="0.25">
      <c r="A1922" s="64"/>
      <c r="B1922" s="65"/>
      <c r="C1922" s="65"/>
      <c r="D1922" s="66"/>
      <c r="E1922" s="67" t="str">
        <f>IF(C1922="","",IFERROR(IF(INDEX(Impostazioni!$B$9:$B$48,MATCH(C1922,Impostazioni!$A$9:$A$48,0))="","Tipo?",INDEX(Impostazioni!$B$9:$B$48,MATCH(C1922,Impostazioni!$A$9:$A$48,0))),"Categoria?"))</f>
        <v/>
      </c>
      <c r="F1922" s="68" t="str">
        <f t="shared" si="58"/>
        <v/>
      </c>
      <c r="G1922" s="69" t="str">
        <f t="shared" si="59"/>
        <v/>
      </c>
    </row>
    <row r="1923" spans="1:7" x14ac:dyDescent="0.25">
      <c r="A1923" s="64"/>
      <c r="B1923" s="65"/>
      <c r="C1923" s="65"/>
      <c r="D1923" s="66"/>
      <c r="E1923" s="67" t="str">
        <f>IF(C1923="","",IFERROR(IF(INDEX(Impostazioni!$B$9:$B$48,MATCH(C1923,Impostazioni!$A$9:$A$48,0))="","Tipo?",INDEX(Impostazioni!$B$9:$B$48,MATCH(C1923,Impostazioni!$A$9:$A$48,0))),"Categoria?"))</f>
        <v/>
      </c>
      <c r="F1923" s="68" t="str">
        <f t="shared" si="58"/>
        <v/>
      </c>
      <c r="G1923" s="69" t="str">
        <f t="shared" si="59"/>
        <v/>
      </c>
    </row>
    <row r="1924" spans="1:7" x14ac:dyDescent="0.25">
      <c r="A1924" s="64"/>
      <c r="B1924" s="65"/>
      <c r="C1924" s="65"/>
      <c r="D1924" s="66"/>
      <c r="E1924" s="67" t="str">
        <f>IF(C1924="","",IFERROR(IF(INDEX(Impostazioni!$B$9:$B$48,MATCH(C1924,Impostazioni!$A$9:$A$48,0))="","Tipo?",INDEX(Impostazioni!$B$9:$B$48,MATCH(C1924,Impostazioni!$A$9:$A$48,0))),"Categoria?"))</f>
        <v/>
      </c>
      <c r="F1924" s="68" t="str">
        <f t="shared" si="58"/>
        <v/>
      </c>
      <c r="G1924" s="69" t="str">
        <f t="shared" si="59"/>
        <v/>
      </c>
    </row>
    <row r="1925" spans="1:7" x14ac:dyDescent="0.25">
      <c r="A1925" s="64"/>
      <c r="B1925" s="65"/>
      <c r="C1925" s="65"/>
      <c r="D1925" s="66"/>
      <c r="E1925" s="67" t="str">
        <f>IF(C1925="","",IFERROR(IF(INDEX(Impostazioni!$B$9:$B$48,MATCH(C1925,Impostazioni!$A$9:$A$48,0))="","Tipo?",INDEX(Impostazioni!$B$9:$B$48,MATCH(C1925,Impostazioni!$A$9:$A$48,0))),"Categoria?"))</f>
        <v/>
      </c>
      <c r="F1925" s="68" t="str">
        <f t="shared" ref="F1925:F1988" si="60">IF(A1925="","",IFERROR(MONTH(A1925),"Data?"))</f>
        <v/>
      </c>
      <c r="G1925" s="69" t="str">
        <f t="shared" ref="G1925:G1988" si="61">IF(A1925="","",IFERROR(YEAR(A1925),"Data?"))</f>
        <v/>
      </c>
    </row>
    <row r="1926" spans="1:7" x14ac:dyDescent="0.25">
      <c r="A1926" s="64"/>
      <c r="B1926" s="65"/>
      <c r="C1926" s="65"/>
      <c r="D1926" s="66"/>
      <c r="E1926" s="67" t="str">
        <f>IF(C1926="","",IFERROR(IF(INDEX(Impostazioni!$B$9:$B$48,MATCH(C1926,Impostazioni!$A$9:$A$48,0))="","Tipo?",INDEX(Impostazioni!$B$9:$B$48,MATCH(C1926,Impostazioni!$A$9:$A$48,0))),"Categoria?"))</f>
        <v/>
      </c>
      <c r="F1926" s="68" t="str">
        <f t="shared" si="60"/>
        <v/>
      </c>
      <c r="G1926" s="69" t="str">
        <f t="shared" si="61"/>
        <v/>
      </c>
    </row>
    <row r="1927" spans="1:7" x14ac:dyDescent="0.25">
      <c r="A1927" s="64"/>
      <c r="B1927" s="65"/>
      <c r="C1927" s="65"/>
      <c r="D1927" s="66"/>
      <c r="E1927" s="67" t="str">
        <f>IF(C1927="","",IFERROR(IF(INDEX(Impostazioni!$B$9:$B$48,MATCH(C1927,Impostazioni!$A$9:$A$48,0))="","Tipo?",INDEX(Impostazioni!$B$9:$B$48,MATCH(C1927,Impostazioni!$A$9:$A$48,0))),"Categoria?"))</f>
        <v/>
      </c>
      <c r="F1927" s="68" t="str">
        <f t="shared" si="60"/>
        <v/>
      </c>
      <c r="G1927" s="69" t="str">
        <f t="shared" si="61"/>
        <v/>
      </c>
    </row>
    <row r="1928" spans="1:7" x14ac:dyDescent="0.25">
      <c r="A1928" s="64"/>
      <c r="B1928" s="65"/>
      <c r="C1928" s="65"/>
      <c r="D1928" s="66"/>
      <c r="E1928" s="67" t="str">
        <f>IF(C1928="","",IFERROR(IF(INDEX(Impostazioni!$B$9:$B$48,MATCH(C1928,Impostazioni!$A$9:$A$48,0))="","Tipo?",INDEX(Impostazioni!$B$9:$B$48,MATCH(C1928,Impostazioni!$A$9:$A$48,0))),"Categoria?"))</f>
        <v/>
      </c>
      <c r="F1928" s="68" t="str">
        <f t="shared" si="60"/>
        <v/>
      </c>
      <c r="G1928" s="69" t="str">
        <f t="shared" si="61"/>
        <v/>
      </c>
    </row>
    <row r="1929" spans="1:7" x14ac:dyDescent="0.25">
      <c r="A1929" s="64"/>
      <c r="B1929" s="65"/>
      <c r="C1929" s="65"/>
      <c r="D1929" s="66"/>
      <c r="E1929" s="67" t="str">
        <f>IF(C1929="","",IFERROR(IF(INDEX(Impostazioni!$B$9:$B$48,MATCH(C1929,Impostazioni!$A$9:$A$48,0))="","Tipo?",INDEX(Impostazioni!$B$9:$B$48,MATCH(C1929,Impostazioni!$A$9:$A$48,0))),"Categoria?"))</f>
        <v/>
      </c>
      <c r="F1929" s="68" t="str">
        <f t="shared" si="60"/>
        <v/>
      </c>
      <c r="G1929" s="69" t="str">
        <f t="shared" si="61"/>
        <v/>
      </c>
    </row>
    <row r="1930" spans="1:7" x14ac:dyDescent="0.25">
      <c r="A1930" s="64"/>
      <c r="B1930" s="65"/>
      <c r="C1930" s="65"/>
      <c r="D1930" s="66"/>
      <c r="E1930" s="67" t="str">
        <f>IF(C1930="","",IFERROR(IF(INDEX(Impostazioni!$B$9:$B$48,MATCH(C1930,Impostazioni!$A$9:$A$48,0))="","Tipo?",INDEX(Impostazioni!$B$9:$B$48,MATCH(C1930,Impostazioni!$A$9:$A$48,0))),"Categoria?"))</f>
        <v/>
      </c>
      <c r="F1930" s="68" t="str">
        <f t="shared" si="60"/>
        <v/>
      </c>
      <c r="G1930" s="69" t="str">
        <f t="shared" si="61"/>
        <v/>
      </c>
    </row>
    <row r="1931" spans="1:7" x14ac:dyDescent="0.25">
      <c r="A1931" s="64"/>
      <c r="B1931" s="65"/>
      <c r="C1931" s="65"/>
      <c r="D1931" s="66"/>
      <c r="E1931" s="67" t="str">
        <f>IF(C1931="","",IFERROR(IF(INDEX(Impostazioni!$B$9:$B$48,MATCH(C1931,Impostazioni!$A$9:$A$48,0))="","Tipo?",INDEX(Impostazioni!$B$9:$B$48,MATCH(C1931,Impostazioni!$A$9:$A$48,0))),"Categoria?"))</f>
        <v/>
      </c>
      <c r="F1931" s="68" t="str">
        <f t="shared" si="60"/>
        <v/>
      </c>
      <c r="G1931" s="69" t="str">
        <f t="shared" si="61"/>
        <v/>
      </c>
    </row>
    <row r="1932" spans="1:7" x14ac:dyDescent="0.25">
      <c r="A1932" s="64"/>
      <c r="B1932" s="65"/>
      <c r="C1932" s="65"/>
      <c r="D1932" s="66"/>
      <c r="E1932" s="67" t="str">
        <f>IF(C1932="","",IFERROR(IF(INDEX(Impostazioni!$B$9:$B$48,MATCH(C1932,Impostazioni!$A$9:$A$48,0))="","Tipo?",INDEX(Impostazioni!$B$9:$B$48,MATCH(C1932,Impostazioni!$A$9:$A$48,0))),"Categoria?"))</f>
        <v/>
      </c>
      <c r="F1932" s="68" t="str">
        <f t="shared" si="60"/>
        <v/>
      </c>
      <c r="G1932" s="69" t="str">
        <f t="shared" si="61"/>
        <v/>
      </c>
    </row>
    <row r="1933" spans="1:7" x14ac:dyDescent="0.25">
      <c r="A1933" s="64"/>
      <c r="B1933" s="65"/>
      <c r="C1933" s="65"/>
      <c r="D1933" s="66"/>
      <c r="E1933" s="67" t="str">
        <f>IF(C1933="","",IFERROR(IF(INDEX(Impostazioni!$B$9:$B$48,MATCH(C1933,Impostazioni!$A$9:$A$48,0))="","Tipo?",INDEX(Impostazioni!$B$9:$B$48,MATCH(C1933,Impostazioni!$A$9:$A$48,0))),"Categoria?"))</f>
        <v/>
      </c>
      <c r="F1933" s="68" t="str">
        <f t="shared" si="60"/>
        <v/>
      </c>
      <c r="G1933" s="69" t="str">
        <f t="shared" si="61"/>
        <v/>
      </c>
    </row>
    <row r="1934" spans="1:7" x14ac:dyDescent="0.25">
      <c r="A1934" s="64"/>
      <c r="B1934" s="65"/>
      <c r="C1934" s="65"/>
      <c r="D1934" s="66"/>
      <c r="E1934" s="67" t="str">
        <f>IF(C1934="","",IFERROR(IF(INDEX(Impostazioni!$B$9:$B$48,MATCH(C1934,Impostazioni!$A$9:$A$48,0))="","Tipo?",INDEX(Impostazioni!$B$9:$B$48,MATCH(C1934,Impostazioni!$A$9:$A$48,0))),"Categoria?"))</f>
        <v/>
      </c>
      <c r="F1934" s="68" t="str">
        <f t="shared" si="60"/>
        <v/>
      </c>
      <c r="G1934" s="69" t="str">
        <f t="shared" si="61"/>
        <v/>
      </c>
    </row>
    <row r="1935" spans="1:7" x14ac:dyDescent="0.25">
      <c r="A1935" s="64"/>
      <c r="B1935" s="65"/>
      <c r="C1935" s="65"/>
      <c r="D1935" s="66"/>
      <c r="E1935" s="67" t="str">
        <f>IF(C1935="","",IFERROR(IF(INDEX(Impostazioni!$B$9:$B$48,MATCH(C1935,Impostazioni!$A$9:$A$48,0))="","Tipo?",INDEX(Impostazioni!$B$9:$B$48,MATCH(C1935,Impostazioni!$A$9:$A$48,0))),"Categoria?"))</f>
        <v/>
      </c>
      <c r="F1935" s="68" t="str">
        <f t="shared" si="60"/>
        <v/>
      </c>
      <c r="G1935" s="69" t="str">
        <f t="shared" si="61"/>
        <v/>
      </c>
    </row>
    <row r="1936" spans="1:7" x14ac:dyDescent="0.25">
      <c r="A1936" s="64"/>
      <c r="B1936" s="65"/>
      <c r="C1936" s="65"/>
      <c r="D1936" s="66"/>
      <c r="E1936" s="67" t="str">
        <f>IF(C1936="","",IFERROR(IF(INDEX(Impostazioni!$B$9:$B$48,MATCH(C1936,Impostazioni!$A$9:$A$48,0))="","Tipo?",INDEX(Impostazioni!$B$9:$B$48,MATCH(C1936,Impostazioni!$A$9:$A$48,0))),"Categoria?"))</f>
        <v/>
      </c>
      <c r="F1936" s="68" t="str">
        <f t="shared" si="60"/>
        <v/>
      </c>
      <c r="G1936" s="69" t="str">
        <f t="shared" si="61"/>
        <v/>
      </c>
    </row>
    <row r="1937" spans="1:7" x14ac:dyDescent="0.25">
      <c r="A1937" s="64"/>
      <c r="B1937" s="65"/>
      <c r="C1937" s="65"/>
      <c r="D1937" s="66"/>
      <c r="E1937" s="67" t="str">
        <f>IF(C1937="","",IFERROR(IF(INDEX(Impostazioni!$B$9:$B$48,MATCH(C1937,Impostazioni!$A$9:$A$48,0))="","Tipo?",INDEX(Impostazioni!$B$9:$B$48,MATCH(C1937,Impostazioni!$A$9:$A$48,0))),"Categoria?"))</f>
        <v/>
      </c>
      <c r="F1937" s="68" t="str">
        <f t="shared" si="60"/>
        <v/>
      </c>
      <c r="G1937" s="69" t="str">
        <f t="shared" si="61"/>
        <v/>
      </c>
    </row>
    <row r="1938" spans="1:7" x14ac:dyDescent="0.25">
      <c r="A1938" s="64"/>
      <c r="B1938" s="65"/>
      <c r="C1938" s="65"/>
      <c r="D1938" s="66"/>
      <c r="E1938" s="67" t="str">
        <f>IF(C1938="","",IFERROR(IF(INDEX(Impostazioni!$B$9:$B$48,MATCH(C1938,Impostazioni!$A$9:$A$48,0))="","Tipo?",INDEX(Impostazioni!$B$9:$B$48,MATCH(C1938,Impostazioni!$A$9:$A$48,0))),"Categoria?"))</f>
        <v/>
      </c>
      <c r="F1938" s="68" t="str">
        <f t="shared" si="60"/>
        <v/>
      </c>
      <c r="G1938" s="69" t="str">
        <f t="shared" si="61"/>
        <v/>
      </c>
    </row>
    <row r="1939" spans="1:7" x14ac:dyDescent="0.25">
      <c r="A1939" s="64"/>
      <c r="B1939" s="65"/>
      <c r="C1939" s="65"/>
      <c r="D1939" s="66"/>
      <c r="E1939" s="67" t="str">
        <f>IF(C1939="","",IFERROR(IF(INDEX(Impostazioni!$B$9:$B$48,MATCH(C1939,Impostazioni!$A$9:$A$48,0))="","Tipo?",INDEX(Impostazioni!$B$9:$B$48,MATCH(C1939,Impostazioni!$A$9:$A$48,0))),"Categoria?"))</f>
        <v/>
      </c>
      <c r="F1939" s="68" t="str">
        <f t="shared" si="60"/>
        <v/>
      </c>
      <c r="G1939" s="69" t="str">
        <f t="shared" si="61"/>
        <v/>
      </c>
    </row>
    <row r="1940" spans="1:7" x14ac:dyDescent="0.25">
      <c r="A1940" s="64"/>
      <c r="B1940" s="65"/>
      <c r="C1940" s="65"/>
      <c r="D1940" s="66"/>
      <c r="E1940" s="67" t="str">
        <f>IF(C1940="","",IFERROR(IF(INDEX(Impostazioni!$B$9:$B$48,MATCH(C1940,Impostazioni!$A$9:$A$48,0))="","Tipo?",INDEX(Impostazioni!$B$9:$B$48,MATCH(C1940,Impostazioni!$A$9:$A$48,0))),"Categoria?"))</f>
        <v/>
      </c>
      <c r="F1940" s="68" t="str">
        <f t="shared" si="60"/>
        <v/>
      </c>
      <c r="G1940" s="69" t="str">
        <f t="shared" si="61"/>
        <v/>
      </c>
    </row>
    <row r="1941" spans="1:7" x14ac:dyDescent="0.25">
      <c r="A1941" s="64"/>
      <c r="B1941" s="65"/>
      <c r="C1941" s="65"/>
      <c r="D1941" s="66"/>
      <c r="E1941" s="67" t="str">
        <f>IF(C1941="","",IFERROR(IF(INDEX(Impostazioni!$B$9:$B$48,MATCH(C1941,Impostazioni!$A$9:$A$48,0))="","Tipo?",INDEX(Impostazioni!$B$9:$B$48,MATCH(C1941,Impostazioni!$A$9:$A$48,0))),"Categoria?"))</f>
        <v/>
      </c>
      <c r="F1941" s="68" t="str">
        <f t="shared" si="60"/>
        <v/>
      </c>
      <c r="G1941" s="69" t="str">
        <f t="shared" si="61"/>
        <v/>
      </c>
    </row>
    <row r="1942" spans="1:7" x14ac:dyDescent="0.25">
      <c r="A1942" s="64"/>
      <c r="B1942" s="65"/>
      <c r="C1942" s="65"/>
      <c r="D1942" s="66"/>
      <c r="E1942" s="67" t="str">
        <f>IF(C1942="","",IFERROR(IF(INDEX(Impostazioni!$B$9:$B$48,MATCH(C1942,Impostazioni!$A$9:$A$48,0))="","Tipo?",INDEX(Impostazioni!$B$9:$B$48,MATCH(C1942,Impostazioni!$A$9:$A$48,0))),"Categoria?"))</f>
        <v/>
      </c>
      <c r="F1942" s="68" t="str">
        <f t="shared" si="60"/>
        <v/>
      </c>
      <c r="G1942" s="69" t="str">
        <f t="shared" si="61"/>
        <v/>
      </c>
    </row>
    <row r="1943" spans="1:7" x14ac:dyDescent="0.25">
      <c r="A1943" s="64"/>
      <c r="B1943" s="65"/>
      <c r="C1943" s="65"/>
      <c r="D1943" s="66"/>
      <c r="E1943" s="67" t="str">
        <f>IF(C1943="","",IFERROR(IF(INDEX(Impostazioni!$B$9:$B$48,MATCH(C1943,Impostazioni!$A$9:$A$48,0))="","Tipo?",INDEX(Impostazioni!$B$9:$B$48,MATCH(C1943,Impostazioni!$A$9:$A$48,0))),"Categoria?"))</f>
        <v/>
      </c>
      <c r="F1943" s="68" t="str">
        <f t="shared" si="60"/>
        <v/>
      </c>
      <c r="G1943" s="69" t="str">
        <f t="shared" si="61"/>
        <v/>
      </c>
    </row>
    <row r="1944" spans="1:7" x14ac:dyDescent="0.25">
      <c r="A1944" s="64"/>
      <c r="B1944" s="65"/>
      <c r="C1944" s="65"/>
      <c r="D1944" s="66"/>
      <c r="E1944" s="67" t="str">
        <f>IF(C1944="","",IFERROR(IF(INDEX(Impostazioni!$B$9:$B$48,MATCH(C1944,Impostazioni!$A$9:$A$48,0))="","Tipo?",INDEX(Impostazioni!$B$9:$B$48,MATCH(C1944,Impostazioni!$A$9:$A$48,0))),"Categoria?"))</f>
        <v/>
      </c>
      <c r="F1944" s="68" t="str">
        <f t="shared" si="60"/>
        <v/>
      </c>
      <c r="G1944" s="69" t="str">
        <f t="shared" si="61"/>
        <v/>
      </c>
    </row>
    <row r="1945" spans="1:7" x14ac:dyDescent="0.25">
      <c r="A1945" s="64"/>
      <c r="B1945" s="65"/>
      <c r="C1945" s="65"/>
      <c r="D1945" s="66"/>
      <c r="E1945" s="67" t="str">
        <f>IF(C1945="","",IFERROR(IF(INDEX(Impostazioni!$B$9:$B$48,MATCH(C1945,Impostazioni!$A$9:$A$48,0))="","Tipo?",INDEX(Impostazioni!$B$9:$B$48,MATCH(C1945,Impostazioni!$A$9:$A$48,0))),"Categoria?"))</f>
        <v/>
      </c>
      <c r="F1945" s="68" t="str">
        <f t="shared" si="60"/>
        <v/>
      </c>
      <c r="G1945" s="69" t="str">
        <f t="shared" si="61"/>
        <v/>
      </c>
    </row>
    <row r="1946" spans="1:7" x14ac:dyDescent="0.25">
      <c r="A1946" s="64"/>
      <c r="B1946" s="65"/>
      <c r="C1946" s="65"/>
      <c r="D1946" s="66"/>
      <c r="E1946" s="67" t="str">
        <f>IF(C1946="","",IFERROR(IF(INDEX(Impostazioni!$B$9:$B$48,MATCH(C1946,Impostazioni!$A$9:$A$48,0))="","Tipo?",INDEX(Impostazioni!$B$9:$B$48,MATCH(C1946,Impostazioni!$A$9:$A$48,0))),"Categoria?"))</f>
        <v/>
      </c>
      <c r="F1946" s="68" t="str">
        <f t="shared" si="60"/>
        <v/>
      </c>
      <c r="G1946" s="69" t="str">
        <f t="shared" si="61"/>
        <v/>
      </c>
    </row>
    <row r="1947" spans="1:7" x14ac:dyDescent="0.25">
      <c r="A1947" s="64"/>
      <c r="B1947" s="65"/>
      <c r="C1947" s="65"/>
      <c r="D1947" s="66"/>
      <c r="E1947" s="67" t="str">
        <f>IF(C1947="","",IFERROR(IF(INDEX(Impostazioni!$B$9:$B$48,MATCH(C1947,Impostazioni!$A$9:$A$48,0))="","Tipo?",INDEX(Impostazioni!$B$9:$B$48,MATCH(C1947,Impostazioni!$A$9:$A$48,0))),"Categoria?"))</f>
        <v/>
      </c>
      <c r="F1947" s="68" t="str">
        <f t="shared" si="60"/>
        <v/>
      </c>
      <c r="G1947" s="69" t="str">
        <f t="shared" si="61"/>
        <v/>
      </c>
    </row>
    <row r="1948" spans="1:7" x14ac:dyDescent="0.25">
      <c r="A1948" s="64"/>
      <c r="B1948" s="65"/>
      <c r="C1948" s="65"/>
      <c r="D1948" s="66"/>
      <c r="E1948" s="67" t="str">
        <f>IF(C1948="","",IFERROR(IF(INDEX(Impostazioni!$B$9:$B$48,MATCH(C1948,Impostazioni!$A$9:$A$48,0))="","Tipo?",INDEX(Impostazioni!$B$9:$B$48,MATCH(C1948,Impostazioni!$A$9:$A$48,0))),"Categoria?"))</f>
        <v/>
      </c>
      <c r="F1948" s="68" t="str">
        <f t="shared" si="60"/>
        <v/>
      </c>
      <c r="G1948" s="69" t="str">
        <f t="shared" si="61"/>
        <v/>
      </c>
    </row>
    <row r="1949" spans="1:7" x14ac:dyDescent="0.25">
      <c r="A1949" s="64"/>
      <c r="B1949" s="65"/>
      <c r="C1949" s="65"/>
      <c r="D1949" s="66"/>
      <c r="E1949" s="67" t="str">
        <f>IF(C1949="","",IFERROR(IF(INDEX(Impostazioni!$B$9:$B$48,MATCH(C1949,Impostazioni!$A$9:$A$48,0))="","Tipo?",INDEX(Impostazioni!$B$9:$B$48,MATCH(C1949,Impostazioni!$A$9:$A$48,0))),"Categoria?"))</f>
        <v/>
      </c>
      <c r="F1949" s="68" t="str">
        <f t="shared" si="60"/>
        <v/>
      </c>
      <c r="G1949" s="69" t="str">
        <f t="shared" si="61"/>
        <v/>
      </c>
    </row>
    <row r="1950" spans="1:7" x14ac:dyDescent="0.25">
      <c r="A1950" s="64"/>
      <c r="B1950" s="65"/>
      <c r="C1950" s="65"/>
      <c r="D1950" s="66"/>
      <c r="E1950" s="67" t="str">
        <f>IF(C1950="","",IFERROR(IF(INDEX(Impostazioni!$B$9:$B$48,MATCH(C1950,Impostazioni!$A$9:$A$48,0))="","Tipo?",INDEX(Impostazioni!$B$9:$B$48,MATCH(C1950,Impostazioni!$A$9:$A$48,0))),"Categoria?"))</f>
        <v/>
      </c>
      <c r="F1950" s="68" t="str">
        <f t="shared" si="60"/>
        <v/>
      </c>
      <c r="G1950" s="69" t="str">
        <f t="shared" si="61"/>
        <v/>
      </c>
    </row>
    <row r="1951" spans="1:7" x14ac:dyDescent="0.25">
      <c r="A1951" s="64"/>
      <c r="B1951" s="65"/>
      <c r="C1951" s="65"/>
      <c r="D1951" s="66"/>
      <c r="E1951" s="67" t="str">
        <f>IF(C1951="","",IFERROR(IF(INDEX(Impostazioni!$B$9:$B$48,MATCH(C1951,Impostazioni!$A$9:$A$48,0))="","Tipo?",INDEX(Impostazioni!$B$9:$B$48,MATCH(C1951,Impostazioni!$A$9:$A$48,0))),"Categoria?"))</f>
        <v/>
      </c>
      <c r="F1951" s="68" t="str">
        <f t="shared" si="60"/>
        <v/>
      </c>
      <c r="G1951" s="69" t="str">
        <f t="shared" si="61"/>
        <v/>
      </c>
    </row>
    <row r="1952" spans="1:7" x14ac:dyDescent="0.25">
      <c r="A1952" s="64"/>
      <c r="B1952" s="65"/>
      <c r="C1952" s="65"/>
      <c r="D1952" s="66"/>
      <c r="E1952" s="67" t="str">
        <f>IF(C1952="","",IFERROR(IF(INDEX(Impostazioni!$B$9:$B$48,MATCH(C1952,Impostazioni!$A$9:$A$48,0))="","Tipo?",INDEX(Impostazioni!$B$9:$B$48,MATCH(C1952,Impostazioni!$A$9:$A$48,0))),"Categoria?"))</f>
        <v/>
      </c>
      <c r="F1952" s="68" t="str">
        <f t="shared" si="60"/>
        <v/>
      </c>
      <c r="G1952" s="69" t="str">
        <f t="shared" si="61"/>
        <v/>
      </c>
    </row>
    <row r="1953" spans="1:7" x14ac:dyDescent="0.25">
      <c r="A1953" s="64"/>
      <c r="B1953" s="65"/>
      <c r="C1953" s="65"/>
      <c r="D1953" s="66"/>
      <c r="E1953" s="67" t="str">
        <f>IF(C1953="","",IFERROR(IF(INDEX(Impostazioni!$B$9:$B$48,MATCH(C1953,Impostazioni!$A$9:$A$48,0))="","Tipo?",INDEX(Impostazioni!$B$9:$B$48,MATCH(C1953,Impostazioni!$A$9:$A$48,0))),"Categoria?"))</f>
        <v/>
      </c>
      <c r="F1953" s="68" t="str">
        <f t="shared" si="60"/>
        <v/>
      </c>
      <c r="G1953" s="69" t="str">
        <f t="shared" si="61"/>
        <v/>
      </c>
    </row>
    <row r="1954" spans="1:7" x14ac:dyDescent="0.25">
      <c r="A1954" s="64"/>
      <c r="B1954" s="65"/>
      <c r="C1954" s="65"/>
      <c r="D1954" s="66"/>
      <c r="E1954" s="67" t="str">
        <f>IF(C1954="","",IFERROR(IF(INDEX(Impostazioni!$B$9:$B$48,MATCH(C1954,Impostazioni!$A$9:$A$48,0))="","Tipo?",INDEX(Impostazioni!$B$9:$B$48,MATCH(C1954,Impostazioni!$A$9:$A$48,0))),"Categoria?"))</f>
        <v/>
      </c>
      <c r="F1954" s="68" t="str">
        <f t="shared" si="60"/>
        <v/>
      </c>
      <c r="G1954" s="69" t="str">
        <f t="shared" si="61"/>
        <v/>
      </c>
    </row>
    <row r="1955" spans="1:7" x14ac:dyDescent="0.25">
      <c r="A1955" s="64"/>
      <c r="B1955" s="65"/>
      <c r="C1955" s="65"/>
      <c r="D1955" s="66"/>
      <c r="E1955" s="67" t="str">
        <f>IF(C1955="","",IFERROR(IF(INDEX(Impostazioni!$B$9:$B$48,MATCH(C1955,Impostazioni!$A$9:$A$48,0))="","Tipo?",INDEX(Impostazioni!$B$9:$B$48,MATCH(C1955,Impostazioni!$A$9:$A$48,0))),"Categoria?"))</f>
        <v/>
      </c>
      <c r="F1955" s="68" t="str">
        <f t="shared" si="60"/>
        <v/>
      </c>
      <c r="G1955" s="69" t="str">
        <f t="shared" si="61"/>
        <v/>
      </c>
    </row>
    <row r="1956" spans="1:7" x14ac:dyDescent="0.25">
      <c r="A1956" s="64"/>
      <c r="B1956" s="65"/>
      <c r="C1956" s="65"/>
      <c r="D1956" s="66"/>
      <c r="E1956" s="67" t="str">
        <f>IF(C1956="","",IFERROR(IF(INDEX(Impostazioni!$B$9:$B$48,MATCH(C1956,Impostazioni!$A$9:$A$48,0))="","Tipo?",INDEX(Impostazioni!$B$9:$B$48,MATCH(C1956,Impostazioni!$A$9:$A$48,0))),"Categoria?"))</f>
        <v/>
      </c>
      <c r="F1956" s="68" t="str">
        <f t="shared" si="60"/>
        <v/>
      </c>
      <c r="G1956" s="69" t="str">
        <f t="shared" si="61"/>
        <v/>
      </c>
    </row>
    <row r="1957" spans="1:7" x14ac:dyDescent="0.25">
      <c r="A1957" s="64"/>
      <c r="B1957" s="65"/>
      <c r="C1957" s="65"/>
      <c r="D1957" s="66"/>
      <c r="E1957" s="67" t="str">
        <f>IF(C1957="","",IFERROR(IF(INDEX(Impostazioni!$B$9:$B$48,MATCH(C1957,Impostazioni!$A$9:$A$48,0))="","Tipo?",INDEX(Impostazioni!$B$9:$B$48,MATCH(C1957,Impostazioni!$A$9:$A$48,0))),"Categoria?"))</f>
        <v/>
      </c>
      <c r="F1957" s="68" t="str">
        <f t="shared" si="60"/>
        <v/>
      </c>
      <c r="G1957" s="69" t="str">
        <f t="shared" si="61"/>
        <v/>
      </c>
    </row>
    <row r="1958" spans="1:7" x14ac:dyDescent="0.25">
      <c r="A1958" s="64"/>
      <c r="B1958" s="65"/>
      <c r="C1958" s="65"/>
      <c r="D1958" s="66"/>
      <c r="E1958" s="67" t="str">
        <f>IF(C1958="","",IFERROR(IF(INDEX(Impostazioni!$B$9:$B$48,MATCH(C1958,Impostazioni!$A$9:$A$48,0))="","Tipo?",INDEX(Impostazioni!$B$9:$B$48,MATCH(C1958,Impostazioni!$A$9:$A$48,0))),"Categoria?"))</f>
        <v/>
      </c>
      <c r="F1958" s="68" t="str">
        <f t="shared" si="60"/>
        <v/>
      </c>
      <c r="G1958" s="69" t="str">
        <f t="shared" si="61"/>
        <v/>
      </c>
    </row>
    <row r="1959" spans="1:7" x14ac:dyDescent="0.25">
      <c r="A1959" s="64"/>
      <c r="B1959" s="65"/>
      <c r="C1959" s="65"/>
      <c r="D1959" s="66"/>
      <c r="E1959" s="67" t="str">
        <f>IF(C1959="","",IFERROR(IF(INDEX(Impostazioni!$B$9:$B$48,MATCH(C1959,Impostazioni!$A$9:$A$48,0))="","Tipo?",INDEX(Impostazioni!$B$9:$B$48,MATCH(C1959,Impostazioni!$A$9:$A$48,0))),"Categoria?"))</f>
        <v/>
      </c>
      <c r="F1959" s="68" t="str">
        <f t="shared" si="60"/>
        <v/>
      </c>
      <c r="G1959" s="69" t="str">
        <f t="shared" si="61"/>
        <v/>
      </c>
    </row>
    <row r="1960" spans="1:7" x14ac:dyDescent="0.25">
      <c r="A1960" s="64"/>
      <c r="B1960" s="65"/>
      <c r="C1960" s="65"/>
      <c r="D1960" s="66"/>
      <c r="E1960" s="67" t="str">
        <f>IF(C1960="","",IFERROR(IF(INDEX(Impostazioni!$B$9:$B$48,MATCH(C1960,Impostazioni!$A$9:$A$48,0))="","Tipo?",INDEX(Impostazioni!$B$9:$B$48,MATCH(C1960,Impostazioni!$A$9:$A$48,0))),"Categoria?"))</f>
        <v/>
      </c>
      <c r="F1960" s="68" t="str">
        <f t="shared" si="60"/>
        <v/>
      </c>
      <c r="G1960" s="69" t="str">
        <f t="shared" si="61"/>
        <v/>
      </c>
    </row>
    <row r="1961" spans="1:7" x14ac:dyDescent="0.25">
      <c r="A1961" s="64"/>
      <c r="B1961" s="65"/>
      <c r="C1961" s="65"/>
      <c r="D1961" s="66"/>
      <c r="E1961" s="67" t="str">
        <f>IF(C1961="","",IFERROR(IF(INDEX(Impostazioni!$B$9:$B$48,MATCH(C1961,Impostazioni!$A$9:$A$48,0))="","Tipo?",INDEX(Impostazioni!$B$9:$B$48,MATCH(C1961,Impostazioni!$A$9:$A$48,0))),"Categoria?"))</f>
        <v/>
      </c>
      <c r="F1961" s="68" t="str">
        <f t="shared" si="60"/>
        <v/>
      </c>
      <c r="G1961" s="69" t="str">
        <f t="shared" si="61"/>
        <v/>
      </c>
    </row>
    <row r="1962" spans="1:7" x14ac:dyDescent="0.25">
      <c r="A1962" s="64"/>
      <c r="B1962" s="65"/>
      <c r="C1962" s="65"/>
      <c r="D1962" s="66"/>
      <c r="E1962" s="67" t="str">
        <f>IF(C1962="","",IFERROR(IF(INDEX(Impostazioni!$B$9:$B$48,MATCH(C1962,Impostazioni!$A$9:$A$48,0))="","Tipo?",INDEX(Impostazioni!$B$9:$B$48,MATCH(C1962,Impostazioni!$A$9:$A$48,0))),"Categoria?"))</f>
        <v/>
      </c>
      <c r="F1962" s="68" t="str">
        <f t="shared" si="60"/>
        <v/>
      </c>
      <c r="G1962" s="69" t="str">
        <f t="shared" si="61"/>
        <v/>
      </c>
    </row>
    <row r="1963" spans="1:7" x14ac:dyDescent="0.25">
      <c r="A1963" s="64"/>
      <c r="B1963" s="65"/>
      <c r="C1963" s="65"/>
      <c r="D1963" s="66"/>
      <c r="E1963" s="67" t="str">
        <f>IF(C1963="","",IFERROR(IF(INDEX(Impostazioni!$B$9:$B$48,MATCH(C1963,Impostazioni!$A$9:$A$48,0))="","Tipo?",INDEX(Impostazioni!$B$9:$B$48,MATCH(C1963,Impostazioni!$A$9:$A$48,0))),"Categoria?"))</f>
        <v/>
      </c>
      <c r="F1963" s="68" t="str">
        <f t="shared" si="60"/>
        <v/>
      </c>
      <c r="G1963" s="69" t="str">
        <f t="shared" si="61"/>
        <v/>
      </c>
    </row>
    <row r="1964" spans="1:7" x14ac:dyDescent="0.25">
      <c r="A1964" s="64"/>
      <c r="B1964" s="65"/>
      <c r="C1964" s="65"/>
      <c r="D1964" s="66"/>
      <c r="E1964" s="67" t="str">
        <f>IF(C1964="","",IFERROR(IF(INDEX(Impostazioni!$B$9:$B$48,MATCH(C1964,Impostazioni!$A$9:$A$48,0))="","Tipo?",INDEX(Impostazioni!$B$9:$B$48,MATCH(C1964,Impostazioni!$A$9:$A$48,0))),"Categoria?"))</f>
        <v/>
      </c>
      <c r="F1964" s="68" t="str">
        <f t="shared" si="60"/>
        <v/>
      </c>
      <c r="G1964" s="69" t="str">
        <f t="shared" si="61"/>
        <v/>
      </c>
    </row>
    <row r="1965" spans="1:7" x14ac:dyDescent="0.25">
      <c r="A1965" s="64"/>
      <c r="B1965" s="65"/>
      <c r="C1965" s="65"/>
      <c r="D1965" s="66"/>
      <c r="E1965" s="67" t="str">
        <f>IF(C1965="","",IFERROR(IF(INDEX(Impostazioni!$B$9:$B$48,MATCH(C1965,Impostazioni!$A$9:$A$48,0))="","Tipo?",INDEX(Impostazioni!$B$9:$B$48,MATCH(C1965,Impostazioni!$A$9:$A$48,0))),"Categoria?"))</f>
        <v/>
      </c>
      <c r="F1965" s="68" t="str">
        <f t="shared" si="60"/>
        <v/>
      </c>
      <c r="G1965" s="69" t="str">
        <f t="shared" si="61"/>
        <v/>
      </c>
    </row>
    <row r="1966" spans="1:7" x14ac:dyDescent="0.25">
      <c r="A1966" s="64"/>
      <c r="B1966" s="65"/>
      <c r="C1966" s="65"/>
      <c r="D1966" s="66"/>
      <c r="E1966" s="67" t="str">
        <f>IF(C1966="","",IFERROR(IF(INDEX(Impostazioni!$B$9:$B$48,MATCH(C1966,Impostazioni!$A$9:$A$48,0))="","Tipo?",INDEX(Impostazioni!$B$9:$B$48,MATCH(C1966,Impostazioni!$A$9:$A$48,0))),"Categoria?"))</f>
        <v/>
      </c>
      <c r="F1966" s="68" t="str">
        <f t="shared" si="60"/>
        <v/>
      </c>
      <c r="G1966" s="69" t="str">
        <f t="shared" si="61"/>
        <v/>
      </c>
    </row>
    <row r="1967" spans="1:7" x14ac:dyDescent="0.25">
      <c r="A1967" s="64"/>
      <c r="B1967" s="65"/>
      <c r="C1967" s="65"/>
      <c r="D1967" s="66"/>
      <c r="E1967" s="67" t="str">
        <f>IF(C1967="","",IFERROR(IF(INDEX(Impostazioni!$B$9:$B$48,MATCH(C1967,Impostazioni!$A$9:$A$48,0))="","Tipo?",INDEX(Impostazioni!$B$9:$B$48,MATCH(C1967,Impostazioni!$A$9:$A$48,0))),"Categoria?"))</f>
        <v/>
      </c>
      <c r="F1967" s="68" t="str">
        <f t="shared" si="60"/>
        <v/>
      </c>
      <c r="G1967" s="69" t="str">
        <f t="shared" si="61"/>
        <v/>
      </c>
    </row>
    <row r="1968" spans="1:7" x14ac:dyDescent="0.25">
      <c r="A1968" s="64"/>
      <c r="B1968" s="65"/>
      <c r="C1968" s="65"/>
      <c r="D1968" s="66"/>
      <c r="E1968" s="67" t="str">
        <f>IF(C1968="","",IFERROR(IF(INDEX(Impostazioni!$B$9:$B$48,MATCH(C1968,Impostazioni!$A$9:$A$48,0))="","Tipo?",INDEX(Impostazioni!$B$9:$B$48,MATCH(C1968,Impostazioni!$A$9:$A$48,0))),"Categoria?"))</f>
        <v/>
      </c>
      <c r="F1968" s="68" t="str">
        <f t="shared" si="60"/>
        <v/>
      </c>
      <c r="G1968" s="69" t="str">
        <f t="shared" si="61"/>
        <v/>
      </c>
    </row>
    <row r="1969" spans="1:7" x14ac:dyDescent="0.25">
      <c r="A1969" s="64"/>
      <c r="B1969" s="65"/>
      <c r="C1969" s="65"/>
      <c r="D1969" s="66"/>
      <c r="E1969" s="67" t="str">
        <f>IF(C1969="","",IFERROR(IF(INDEX(Impostazioni!$B$9:$B$48,MATCH(C1969,Impostazioni!$A$9:$A$48,0))="","Tipo?",INDEX(Impostazioni!$B$9:$B$48,MATCH(C1969,Impostazioni!$A$9:$A$48,0))),"Categoria?"))</f>
        <v/>
      </c>
      <c r="F1969" s="68" t="str">
        <f t="shared" si="60"/>
        <v/>
      </c>
      <c r="G1969" s="69" t="str">
        <f t="shared" si="61"/>
        <v/>
      </c>
    </row>
    <row r="1970" spans="1:7" x14ac:dyDescent="0.25">
      <c r="A1970" s="64"/>
      <c r="B1970" s="65"/>
      <c r="C1970" s="65"/>
      <c r="D1970" s="66"/>
      <c r="E1970" s="67" t="str">
        <f>IF(C1970="","",IFERROR(IF(INDEX(Impostazioni!$B$9:$B$48,MATCH(C1970,Impostazioni!$A$9:$A$48,0))="","Tipo?",INDEX(Impostazioni!$B$9:$B$48,MATCH(C1970,Impostazioni!$A$9:$A$48,0))),"Categoria?"))</f>
        <v/>
      </c>
      <c r="F1970" s="68" t="str">
        <f t="shared" si="60"/>
        <v/>
      </c>
      <c r="G1970" s="69" t="str">
        <f t="shared" si="61"/>
        <v/>
      </c>
    </row>
    <row r="1971" spans="1:7" x14ac:dyDescent="0.25">
      <c r="A1971" s="64"/>
      <c r="B1971" s="65"/>
      <c r="C1971" s="65"/>
      <c r="D1971" s="66"/>
      <c r="E1971" s="67" t="str">
        <f>IF(C1971="","",IFERROR(IF(INDEX(Impostazioni!$B$9:$B$48,MATCH(C1971,Impostazioni!$A$9:$A$48,0))="","Tipo?",INDEX(Impostazioni!$B$9:$B$48,MATCH(C1971,Impostazioni!$A$9:$A$48,0))),"Categoria?"))</f>
        <v/>
      </c>
      <c r="F1971" s="68" t="str">
        <f t="shared" si="60"/>
        <v/>
      </c>
      <c r="G1971" s="69" t="str">
        <f t="shared" si="61"/>
        <v/>
      </c>
    </row>
    <row r="1972" spans="1:7" x14ac:dyDescent="0.25">
      <c r="A1972" s="64"/>
      <c r="B1972" s="65"/>
      <c r="C1972" s="65"/>
      <c r="D1972" s="66"/>
      <c r="E1972" s="67" t="str">
        <f>IF(C1972="","",IFERROR(IF(INDEX(Impostazioni!$B$9:$B$48,MATCH(C1972,Impostazioni!$A$9:$A$48,0))="","Tipo?",INDEX(Impostazioni!$B$9:$B$48,MATCH(C1972,Impostazioni!$A$9:$A$48,0))),"Categoria?"))</f>
        <v/>
      </c>
      <c r="F1972" s="68" t="str">
        <f t="shared" si="60"/>
        <v/>
      </c>
      <c r="G1972" s="69" t="str">
        <f t="shared" si="61"/>
        <v/>
      </c>
    </row>
    <row r="1973" spans="1:7" x14ac:dyDescent="0.25">
      <c r="A1973" s="64"/>
      <c r="B1973" s="65"/>
      <c r="C1973" s="65"/>
      <c r="D1973" s="66"/>
      <c r="E1973" s="67" t="str">
        <f>IF(C1973="","",IFERROR(IF(INDEX(Impostazioni!$B$9:$B$48,MATCH(C1973,Impostazioni!$A$9:$A$48,0))="","Tipo?",INDEX(Impostazioni!$B$9:$B$48,MATCH(C1973,Impostazioni!$A$9:$A$48,0))),"Categoria?"))</f>
        <v/>
      </c>
      <c r="F1973" s="68" t="str">
        <f t="shared" si="60"/>
        <v/>
      </c>
      <c r="G1973" s="69" t="str">
        <f t="shared" si="61"/>
        <v/>
      </c>
    </row>
    <row r="1974" spans="1:7" x14ac:dyDescent="0.25">
      <c r="A1974" s="64"/>
      <c r="B1974" s="65"/>
      <c r="C1974" s="65"/>
      <c r="D1974" s="66"/>
      <c r="E1974" s="67" t="str">
        <f>IF(C1974="","",IFERROR(IF(INDEX(Impostazioni!$B$9:$B$48,MATCH(C1974,Impostazioni!$A$9:$A$48,0))="","Tipo?",INDEX(Impostazioni!$B$9:$B$48,MATCH(C1974,Impostazioni!$A$9:$A$48,0))),"Categoria?"))</f>
        <v/>
      </c>
      <c r="F1974" s="68" t="str">
        <f t="shared" si="60"/>
        <v/>
      </c>
      <c r="G1974" s="69" t="str">
        <f t="shared" si="61"/>
        <v/>
      </c>
    </row>
    <row r="1975" spans="1:7" x14ac:dyDescent="0.25">
      <c r="A1975" s="64"/>
      <c r="B1975" s="65"/>
      <c r="C1975" s="65"/>
      <c r="D1975" s="66"/>
      <c r="E1975" s="67" t="str">
        <f>IF(C1975="","",IFERROR(IF(INDEX(Impostazioni!$B$9:$B$48,MATCH(C1975,Impostazioni!$A$9:$A$48,0))="","Tipo?",INDEX(Impostazioni!$B$9:$B$48,MATCH(C1975,Impostazioni!$A$9:$A$48,0))),"Categoria?"))</f>
        <v/>
      </c>
      <c r="F1975" s="68" t="str">
        <f t="shared" si="60"/>
        <v/>
      </c>
      <c r="G1975" s="69" t="str">
        <f t="shared" si="61"/>
        <v/>
      </c>
    </row>
    <row r="1976" spans="1:7" x14ac:dyDescent="0.25">
      <c r="A1976" s="64"/>
      <c r="B1976" s="65"/>
      <c r="C1976" s="65"/>
      <c r="D1976" s="66"/>
      <c r="E1976" s="67" t="str">
        <f>IF(C1976="","",IFERROR(IF(INDEX(Impostazioni!$B$9:$B$48,MATCH(C1976,Impostazioni!$A$9:$A$48,0))="","Tipo?",INDEX(Impostazioni!$B$9:$B$48,MATCH(C1976,Impostazioni!$A$9:$A$48,0))),"Categoria?"))</f>
        <v/>
      </c>
      <c r="F1976" s="68" t="str">
        <f t="shared" si="60"/>
        <v/>
      </c>
      <c r="G1976" s="69" t="str">
        <f t="shared" si="61"/>
        <v/>
      </c>
    </row>
    <row r="1977" spans="1:7" x14ac:dyDescent="0.25">
      <c r="A1977" s="64"/>
      <c r="B1977" s="65"/>
      <c r="C1977" s="65"/>
      <c r="D1977" s="66"/>
      <c r="E1977" s="67" t="str">
        <f>IF(C1977="","",IFERROR(IF(INDEX(Impostazioni!$B$9:$B$48,MATCH(C1977,Impostazioni!$A$9:$A$48,0))="","Tipo?",INDEX(Impostazioni!$B$9:$B$48,MATCH(C1977,Impostazioni!$A$9:$A$48,0))),"Categoria?"))</f>
        <v/>
      </c>
      <c r="F1977" s="68" t="str">
        <f t="shared" si="60"/>
        <v/>
      </c>
      <c r="G1977" s="69" t="str">
        <f t="shared" si="61"/>
        <v/>
      </c>
    </row>
    <row r="1978" spans="1:7" x14ac:dyDescent="0.25">
      <c r="A1978" s="64"/>
      <c r="B1978" s="65"/>
      <c r="C1978" s="65"/>
      <c r="D1978" s="66"/>
      <c r="E1978" s="67" t="str">
        <f>IF(C1978="","",IFERROR(IF(INDEX(Impostazioni!$B$9:$B$48,MATCH(C1978,Impostazioni!$A$9:$A$48,0))="","Tipo?",INDEX(Impostazioni!$B$9:$B$48,MATCH(C1978,Impostazioni!$A$9:$A$48,0))),"Categoria?"))</f>
        <v/>
      </c>
      <c r="F1978" s="68" t="str">
        <f t="shared" si="60"/>
        <v/>
      </c>
      <c r="G1978" s="69" t="str">
        <f t="shared" si="61"/>
        <v/>
      </c>
    </row>
    <row r="1979" spans="1:7" x14ac:dyDescent="0.25">
      <c r="A1979" s="64"/>
      <c r="B1979" s="65"/>
      <c r="C1979" s="65"/>
      <c r="D1979" s="66"/>
      <c r="E1979" s="67" t="str">
        <f>IF(C1979="","",IFERROR(IF(INDEX(Impostazioni!$B$9:$B$48,MATCH(C1979,Impostazioni!$A$9:$A$48,0))="","Tipo?",INDEX(Impostazioni!$B$9:$B$48,MATCH(C1979,Impostazioni!$A$9:$A$48,0))),"Categoria?"))</f>
        <v/>
      </c>
      <c r="F1979" s="68" t="str">
        <f t="shared" si="60"/>
        <v/>
      </c>
      <c r="G1979" s="69" t="str">
        <f t="shared" si="61"/>
        <v/>
      </c>
    </row>
    <row r="1980" spans="1:7" x14ac:dyDescent="0.25">
      <c r="A1980" s="64"/>
      <c r="B1980" s="65"/>
      <c r="C1980" s="65"/>
      <c r="D1980" s="66"/>
      <c r="E1980" s="67" t="str">
        <f>IF(C1980="","",IFERROR(IF(INDEX(Impostazioni!$B$9:$B$48,MATCH(C1980,Impostazioni!$A$9:$A$48,0))="","Tipo?",INDEX(Impostazioni!$B$9:$B$48,MATCH(C1980,Impostazioni!$A$9:$A$48,0))),"Categoria?"))</f>
        <v/>
      </c>
      <c r="F1980" s="68" t="str">
        <f t="shared" si="60"/>
        <v/>
      </c>
      <c r="G1980" s="69" t="str">
        <f t="shared" si="61"/>
        <v/>
      </c>
    </row>
    <row r="1981" spans="1:7" x14ac:dyDescent="0.25">
      <c r="A1981" s="64"/>
      <c r="B1981" s="65"/>
      <c r="C1981" s="65"/>
      <c r="D1981" s="66"/>
      <c r="E1981" s="67" t="str">
        <f>IF(C1981="","",IFERROR(IF(INDEX(Impostazioni!$B$9:$B$48,MATCH(C1981,Impostazioni!$A$9:$A$48,0))="","Tipo?",INDEX(Impostazioni!$B$9:$B$48,MATCH(C1981,Impostazioni!$A$9:$A$48,0))),"Categoria?"))</f>
        <v/>
      </c>
      <c r="F1981" s="68" t="str">
        <f t="shared" si="60"/>
        <v/>
      </c>
      <c r="G1981" s="69" t="str">
        <f t="shared" si="61"/>
        <v/>
      </c>
    </row>
    <row r="1982" spans="1:7" x14ac:dyDescent="0.25">
      <c r="A1982" s="64"/>
      <c r="B1982" s="65"/>
      <c r="C1982" s="65"/>
      <c r="D1982" s="66"/>
      <c r="E1982" s="67" t="str">
        <f>IF(C1982="","",IFERROR(IF(INDEX(Impostazioni!$B$9:$B$48,MATCH(C1982,Impostazioni!$A$9:$A$48,0))="","Tipo?",INDEX(Impostazioni!$B$9:$B$48,MATCH(C1982,Impostazioni!$A$9:$A$48,0))),"Categoria?"))</f>
        <v/>
      </c>
      <c r="F1982" s="68" t="str">
        <f t="shared" si="60"/>
        <v/>
      </c>
      <c r="G1982" s="69" t="str">
        <f t="shared" si="61"/>
        <v/>
      </c>
    </row>
    <row r="1983" spans="1:7" x14ac:dyDescent="0.25">
      <c r="A1983" s="64"/>
      <c r="B1983" s="65"/>
      <c r="C1983" s="65"/>
      <c r="D1983" s="66"/>
      <c r="E1983" s="67" t="str">
        <f>IF(C1983="","",IFERROR(IF(INDEX(Impostazioni!$B$9:$B$48,MATCH(C1983,Impostazioni!$A$9:$A$48,0))="","Tipo?",INDEX(Impostazioni!$B$9:$B$48,MATCH(C1983,Impostazioni!$A$9:$A$48,0))),"Categoria?"))</f>
        <v/>
      </c>
      <c r="F1983" s="68" t="str">
        <f t="shared" si="60"/>
        <v/>
      </c>
      <c r="G1983" s="69" t="str">
        <f t="shared" si="61"/>
        <v/>
      </c>
    </row>
    <row r="1984" spans="1:7" x14ac:dyDescent="0.25">
      <c r="A1984" s="64"/>
      <c r="B1984" s="65"/>
      <c r="C1984" s="65"/>
      <c r="D1984" s="66"/>
      <c r="E1984" s="67" t="str">
        <f>IF(C1984="","",IFERROR(IF(INDEX(Impostazioni!$B$9:$B$48,MATCH(C1984,Impostazioni!$A$9:$A$48,0))="","Tipo?",INDEX(Impostazioni!$B$9:$B$48,MATCH(C1984,Impostazioni!$A$9:$A$48,0))),"Categoria?"))</f>
        <v/>
      </c>
      <c r="F1984" s="68" t="str">
        <f t="shared" si="60"/>
        <v/>
      </c>
      <c r="G1984" s="69" t="str">
        <f t="shared" si="61"/>
        <v/>
      </c>
    </row>
    <row r="1985" spans="1:7" x14ac:dyDescent="0.25">
      <c r="A1985" s="64"/>
      <c r="B1985" s="65"/>
      <c r="C1985" s="65"/>
      <c r="D1985" s="66"/>
      <c r="E1985" s="67" t="str">
        <f>IF(C1985="","",IFERROR(IF(INDEX(Impostazioni!$B$9:$B$48,MATCH(C1985,Impostazioni!$A$9:$A$48,0))="","Tipo?",INDEX(Impostazioni!$B$9:$B$48,MATCH(C1985,Impostazioni!$A$9:$A$48,0))),"Categoria?"))</f>
        <v/>
      </c>
      <c r="F1985" s="68" t="str">
        <f t="shared" si="60"/>
        <v/>
      </c>
      <c r="G1985" s="69" t="str">
        <f t="shared" si="61"/>
        <v/>
      </c>
    </row>
    <row r="1986" spans="1:7" x14ac:dyDescent="0.25">
      <c r="A1986" s="64"/>
      <c r="B1986" s="65"/>
      <c r="C1986" s="65"/>
      <c r="D1986" s="66"/>
      <c r="E1986" s="67" t="str">
        <f>IF(C1986="","",IFERROR(IF(INDEX(Impostazioni!$B$9:$B$48,MATCH(C1986,Impostazioni!$A$9:$A$48,0))="","Tipo?",INDEX(Impostazioni!$B$9:$B$48,MATCH(C1986,Impostazioni!$A$9:$A$48,0))),"Categoria?"))</f>
        <v/>
      </c>
      <c r="F1986" s="68" t="str">
        <f t="shared" si="60"/>
        <v/>
      </c>
      <c r="G1986" s="69" t="str">
        <f t="shared" si="61"/>
        <v/>
      </c>
    </row>
    <row r="1987" spans="1:7" x14ac:dyDescent="0.25">
      <c r="A1987" s="64"/>
      <c r="B1987" s="65"/>
      <c r="C1987" s="65"/>
      <c r="D1987" s="66"/>
      <c r="E1987" s="67" t="str">
        <f>IF(C1987="","",IFERROR(IF(INDEX(Impostazioni!$B$9:$B$48,MATCH(C1987,Impostazioni!$A$9:$A$48,0))="","Tipo?",INDEX(Impostazioni!$B$9:$B$48,MATCH(C1987,Impostazioni!$A$9:$A$48,0))),"Categoria?"))</f>
        <v/>
      </c>
      <c r="F1987" s="68" t="str">
        <f t="shared" si="60"/>
        <v/>
      </c>
      <c r="G1987" s="69" t="str">
        <f t="shared" si="61"/>
        <v/>
      </c>
    </row>
    <row r="1988" spans="1:7" x14ac:dyDescent="0.25">
      <c r="A1988" s="64"/>
      <c r="B1988" s="65"/>
      <c r="C1988" s="65"/>
      <c r="D1988" s="66"/>
      <c r="E1988" s="67" t="str">
        <f>IF(C1988="","",IFERROR(IF(INDEX(Impostazioni!$B$9:$B$48,MATCH(C1988,Impostazioni!$A$9:$A$48,0))="","Tipo?",INDEX(Impostazioni!$B$9:$B$48,MATCH(C1988,Impostazioni!$A$9:$A$48,0))),"Categoria?"))</f>
        <v/>
      </c>
      <c r="F1988" s="68" t="str">
        <f t="shared" si="60"/>
        <v/>
      </c>
      <c r="G1988" s="69" t="str">
        <f t="shared" si="61"/>
        <v/>
      </c>
    </row>
    <row r="1989" spans="1:7" x14ac:dyDescent="0.25">
      <c r="A1989" s="64"/>
      <c r="B1989" s="65"/>
      <c r="C1989" s="65"/>
      <c r="D1989" s="66"/>
      <c r="E1989" s="67" t="str">
        <f>IF(C1989="","",IFERROR(IF(INDEX(Impostazioni!$B$9:$B$48,MATCH(C1989,Impostazioni!$A$9:$A$48,0))="","Tipo?",INDEX(Impostazioni!$B$9:$B$48,MATCH(C1989,Impostazioni!$A$9:$A$48,0))),"Categoria?"))</f>
        <v/>
      </c>
      <c r="F1989" s="68" t="str">
        <f t="shared" ref="F1989:F2004" si="62">IF(A1989="","",IFERROR(MONTH(A1989),"Data?"))</f>
        <v/>
      </c>
      <c r="G1989" s="69" t="str">
        <f t="shared" ref="G1989:G2004" si="63">IF(A1989="","",IFERROR(YEAR(A1989),"Data?"))</f>
        <v/>
      </c>
    </row>
    <row r="1990" spans="1:7" x14ac:dyDescent="0.25">
      <c r="A1990" s="64"/>
      <c r="B1990" s="65"/>
      <c r="C1990" s="65"/>
      <c r="D1990" s="66"/>
      <c r="E1990" s="67" t="str">
        <f>IF(C1990="","",IFERROR(IF(INDEX(Impostazioni!$B$9:$B$48,MATCH(C1990,Impostazioni!$A$9:$A$48,0))="","Tipo?",INDEX(Impostazioni!$B$9:$B$48,MATCH(C1990,Impostazioni!$A$9:$A$48,0))),"Categoria?"))</f>
        <v/>
      </c>
      <c r="F1990" s="68" t="str">
        <f t="shared" si="62"/>
        <v/>
      </c>
      <c r="G1990" s="69" t="str">
        <f t="shared" si="63"/>
        <v/>
      </c>
    </row>
    <row r="1991" spans="1:7" x14ac:dyDescent="0.25">
      <c r="A1991" s="64"/>
      <c r="B1991" s="65"/>
      <c r="C1991" s="65"/>
      <c r="D1991" s="66"/>
      <c r="E1991" s="67" t="str">
        <f>IF(C1991="","",IFERROR(IF(INDEX(Impostazioni!$B$9:$B$48,MATCH(C1991,Impostazioni!$A$9:$A$48,0))="","Tipo?",INDEX(Impostazioni!$B$9:$B$48,MATCH(C1991,Impostazioni!$A$9:$A$48,0))),"Categoria?"))</f>
        <v/>
      </c>
      <c r="F1991" s="68" t="str">
        <f t="shared" si="62"/>
        <v/>
      </c>
      <c r="G1991" s="69" t="str">
        <f t="shared" si="63"/>
        <v/>
      </c>
    </row>
    <row r="1992" spans="1:7" x14ac:dyDescent="0.25">
      <c r="A1992" s="64"/>
      <c r="B1992" s="65"/>
      <c r="C1992" s="65"/>
      <c r="D1992" s="66"/>
      <c r="E1992" s="67" t="str">
        <f>IF(C1992="","",IFERROR(IF(INDEX(Impostazioni!$B$9:$B$48,MATCH(C1992,Impostazioni!$A$9:$A$48,0))="","Tipo?",INDEX(Impostazioni!$B$9:$B$48,MATCH(C1992,Impostazioni!$A$9:$A$48,0))),"Categoria?"))</f>
        <v/>
      </c>
      <c r="F1992" s="68" t="str">
        <f t="shared" si="62"/>
        <v/>
      </c>
      <c r="G1992" s="69" t="str">
        <f t="shared" si="63"/>
        <v/>
      </c>
    </row>
    <row r="1993" spans="1:7" x14ac:dyDescent="0.25">
      <c r="A1993" s="64"/>
      <c r="B1993" s="65"/>
      <c r="C1993" s="65"/>
      <c r="D1993" s="66"/>
      <c r="E1993" s="67" t="str">
        <f>IF(C1993="","",IFERROR(IF(INDEX(Impostazioni!$B$9:$B$48,MATCH(C1993,Impostazioni!$A$9:$A$48,0))="","Tipo?",INDEX(Impostazioni!$B$9:$B$48,MATCH(C1993,Impostazioni!$A$9:$A$48,0))),"Categoria?"))</f>
        <v/>
      </c>
      <c r="F1993" s="68" t="str">
        <f t="shared" si="62"/>
        <v/>
      </c>
      <c r="G1993" s="69" t="str">
        <f t="shared" si="63"/>
        <v/>
      </c>
    </row>
    <row r="1994" spans="1:7" x14ac:dyDescent="0.25">
      <c r="A1994" s="64"/>
      <c r="B1994" s="65"/>
      <c r="C1994" s="65"/>
      <c r="D1994" s="66"/>
      <c r="E1994" s="67" t="str">
        <f>IF(C1994="","",IFERROR(IF(INDEX(Impostazioni!$B$9:$B$48,MATCH(C1994,Impostazioni!$A$9:$A$48,0))="","Tipo?",INDEX(Impostazioni!$B$9:$B$48,MATCH(C1994,Impostazioni!$A$9:$A$48,0))),"Categoria?"))</f>
        <v/>
      </c>
      <c r="F1994" s="68" t="str">
        <f t="shared" si="62"/>
        <v/>
      </c>
      <c r="G1994" s="69" t="str">
        <f t="shared" si="63"/>
        <v/>
      </c>
    </row>
    <row r="1995" spans="1:7" x14ac:dyDescent="0.25">
      <c r="A1995" s="64"/>
      <c r="B1995" s="65"/>
      <c r="C1995" s="65"/>
      <c r="D1995" s="66"/>
      <c r="E1995" s="67" t="str">
        <f>IF(C1995="","",IFERROR(IF(INDEX(Impostazioni!$B$9:$B$48,MATCH(C1995,Impostazioni!$A$9:$A$48,0))="","Tipo?",INDEX(Impostazioni!$B$9:$B$48,MATCH(C1995,Impostazioni!$A$9:$A$48,0))),"Categoria?"))</f>
        <v/>
      </c>
      <c r="F1995" s="68" t="str">
        <f t="shared" si="62"/>
        <v/>
      </c>
      <c r="G1995" s="69" t="str">
        <f t="shared" si="63"/>
        <v/>
      </c>
    </row>
    <row r="1996" spans="1:7" x14ac:dyDescent="0.25">
      <c r="A1996" s="64"/>
      <c r="B1996" s="65"/>
      <c r="C1996" s="65"/>
      <c r="D1996" s="66"/>
      <c r="E1996" s="67" t="str">
        <f>IF(C1996="","",IFERROR(IF(INDEX(Impostazioni!$B$9:$B$48,MATCH(C1996,Impostazioni!$A$9:$A$48,0))="","Tipo?",INDEX(Impostazioni!$B$9:$B$48,MATCH(C1996,Impostazioni!$A$9:$A$48,0))),"Categoria?"))</f>
        <v/>
      </c>
      <c r="F1996" s="68" t="str">
        <f t="shared" si="62"/>
        <v/>
      </c>
      <c r="G1996" s="69" t="str">
        <f t="shared" si="63"/>
        <v/>
      </c>
    </row>
    <row r="1997" spans="1:7" x14ac:dyDescent="0.25">
      <c r="A1997" s="64"/>
      <c r="B1997" s="65"/>
      <c r="C1997" s="65"/>
      <c r="D1997" s="66"/>
      <c r="E1997" s="67" t="str">
        <f>IF(C1997="","",IFERROR(IF(INDEX(Impostazioni!$B$9:$B$48,MATCH(C1997,Impostazioni!$A$9:$A$48,0))="","Tipo?",INDEX(Impostazioni!$B$9:$B$48,MATCH(C1997,Impostazioni!$A$9:$A$48,0))),"Categoria?"))</f>
        <v/>
      </c>
      <c r="F1997" s="68" t="str">
        <f t="shared" si="62"/>
        <v/>
      </c>
      <c r="G1997" s="69" t="str">
        <f t="shared" si="63"/>
        <v/>
      </c>
    </row>
    <row r="1998" spans="1:7" x14ac:dyDescent="0.25">
      <c r="A1998" s="64"/>
      <c r="B1998" s="65"/>
      <c r="C1998" s="65"/>
      <c r="D1998" s="66"/>
      <c r="E1998" s="67" t="str">
        <f>IF(C1998="","",IFERROR(IF(INDEX(Impostazioni!$B$9:$B$48,MATCH(C1998,Impostazioni!$A$9:$A$48,0))="","Tipo?",INDEX(Impostazioni!$B$9:$B$48,MATCH(C1998,Impostazioni!$A$9:$A$48,0))),"Categoria?"))</f>
        <v/>
      </c>
      <c r="F1998" s="68" t="str">
        <f t="shared" si="62"/>
        <v/>
      </c>
      <c r="G1998" s="69" t="str">
        <f t="shared" si="63"/>
        <v/>
      </c>
    </row>
    <row r="1999" spans="1:7" x14ac:dyDescent="0.25">
      <c r="A1999" s="64"/>
      <c r="B1999" s="65"/>
      <c r="C1999" s="65"/>
      <c r="D1999" s="66"/>
      <c r="E1999" s="67" t="str">
        <f>IF(C1999="","",IFERROR(IF(INDEX(Impostazioni!$B$9:$B$48,MATCH(C1999,Impostazioni!$A$9:$A$48,0))="","Tipo?",INDEX(Impostazioni!$B$9:$B$48,MATCH(C1999,Impostazioni!$A$9:$A$48,0))),"Categoria?"))</f>
        <v/>
      </c>
      <c r="F1999" s="68" t="str">
        <f t="shared" si="62"/>
        <v/>
      </c>
      <c r="G1999" s="69" t="str">
        <f t="shared" si="63"/>
        <v/>
      </c>
    </row>
    <row r="2000" spans="1:7" x14ac:dyDescent="0.25">
      <c r="A2000" s="64"/>
      <c r="B2000" s="65"/>
      <c r="C2000" s="65"/>
      <c r="D2000" s="66"/>
      <c r="E2000" s="67" t="str">
        <f>IF(C2000="","",IFERROR(IF(INDEX(Impostazioni!$B$9:$B$48,MATCH(C2000,Impostazioni!$A$9:$A$48,0))="","Tipo?",INDEX(Impostazioni!$B$9:$B$48,MATCH(C2000,Impostazioni!$A$9:$A$48,0))),"Categoria?"))</f>
        <v/>
      </c>
      <c r="F2000" s="68" t="str">
        <f t="shared" si="62"/>
        <v/>
      </c>
      <c r="G2000" s="69" t="str">
        <f t="shared" si="63"/>
        <v/>
      </c>
    </row>
    <row r="2001" spans="1:7" x14ac:dyDescent="0.25">
      <c r="A2001" s="64"/>
      <c r="B2001" s="65"/>
      <c r="C2001" s="65"/>
      <c r="D2001" s="66"/>
      <c r="E2001" s="67" t="str">
        <f>IF(C2001="","",IFERROR(IF(INDEX(Impostazioni!$B$9:$B$48,MATCH(C2001,Impostazioni!$A$9:$A$48,0))="","Tipo?",INDEX(Impostazioni!$B$9:$B$48,MATCH(C2001,Impostazioni!$A$9:$A$48,0))),"Categoria?"))</f>
        <v/>
      </c>
      <c r="F2001" s="68" t="str">
        <f t="shared" si="62"/>
        <v/>
      </c>
      <c r="G2001" s="69" t="str">
        <f t="shared" si="63"/>
        <v/>
      </c>
    </row>
    <row r="2002" spans="1:7" x14ac:dyDescent="0.25">
      <c r="A2002" s="64"/>
      <c r="B2002" s="65"/>
      <c r="C2002" s="65"/>
      <c r="D2002" s="66"/>
      <c r="E2002" s="67" t="str">
        <f>IF(C2002="","",IFERROR(IF(INDEX(Impostazioni!$B$9:$B$48,MATCH(C2002,Impostazioni!$A$9:$A$48,0))="","Tipo?",INDEX(Impostazioni!$B$9:$B$48,MATCH(C2002,Impostazioni!$A$9:$A$48,0))),"Categoria?"))</f>
        <v/>
      </c>
      <c r="F2002" s="68" t="str">
        <f t="shared" si="62"/>
        <v/>
      </c>
      <c r="G2002" s="69" t="str">
        <f t="shared" si="63"/>
        <v/>
      </c>
    </row>
    <row r="2003" spans="1:7" x14ac:dyDescent="0.25">
      <c r="A2003" s="64"/>
      <c r="B2003" s="65"/>
      <c r="C2003" s="65"/>
      <c r="D2003" s="66"/>
      <c r="E2003" s="67" t="str">
        <f>IF(C2003="","",IFERROR(IF(INDEX(Impostazioni!$B$9:$B$48,MATCH(C2003,Impostazioni!$A$9:$A$48,0))="","Tipo?",INDEX(Impostazioni!$B$9:$B$48,MATCH(C2003,Impostazioni!$A$9:$A$48,0))),"Categoria?"))</f>
        <v/>
      </c>
      <c r="F2003" s="68" t="str">
        <f t="shared" si="62"/>
        <v/>
      </c>
      <c r="G2003" s="69" t="str">
        <f t="shared" si="63"/>
        <v/>
      </c>
    </row>
    <row r="2004" spans="1:7" x14ac:dyDescent="0.25">
      <c r="A2004" s="64"/>
      <c r="B2004" s="65"/>
      <c r="C2004" s="65"/>
      <c r="D2004" s="66"/>
      <c r="E2004" s="67" t="str">
        <f>IF(C2004="","",IFERROR(IF(INDEX(Impostazioni!$B$9:$B$48,MATCH(C2004,Impostazioni!$A$9:$A$48,0))="","Tipo?",INDEX(Impostazioni!$B$9:$B$48,MATCH(C2004,Impostazioni!$A$9:$A$48,0))),"Categoria?"))</f>
        <v/>
      </c>
      <c r="F2004" s="68" t="str">
        <f t="shared" si="62"/>
        <v/>
      </c>
      <c r="G2004" s="69" t="str">
        <f t="shared" si="63"/>
        <v/>
      </c>
    </row>
  </sheetData>
  <autoFilter ref="A4:G2004" xr:uid="{00000000-0009-0000-0000-000008000000}"/>
  <conditionalFormatting sqref="E5:G2004">
    <cfRule type="expression" dxfId="1" priority="1">
      <formula>OR(E5="Categoria?",E5="Tipo?",E5="Data?")</formula>
    </cfRule>
  </conditionalFormatting>
  <dataValidations count="2">
    <dataValidation type="date" allowBlank="1" showErrorMessage="1" errorTitle="Data non valida" error="Scrivi una data, per esempio 15/03/2027." sqref="A5:A2004" xr:uid="{00000000-0002-0000-0800-000001000000}">
      <formula1>DATE(2000,1,1)</formula1>
      <formula2>DATE(2100,12,31)</formula2>
    </dataValidation>
    <dataValidation type="decimal" operator="greaterThanOrEqual" allowBlank="1" showErrorMessage="1" errorTitle="Importo non valido" error="Scrivi l’importo senza segno: entrata o spesa lo decide la categoria." sqref="D5:D2004" xr:uid="{00000000-0002-0000-0800-000002000000}">
      <formula1>0</formula1>
    </dataValidation>
  </dataValidations>
  <hyperlinks>
    <hyperlink ref="A3" location="'Dashboard'!A1" display="← Torna alla Dashboard" xr:uid="{00000000-0004-0000-0800-000000000000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Categoria non trovata" error="Scegli una categoria dal menu, o aggiungila nel foglio Impostazioni." xr:uid="{00000000-0002-0000-0800-000000000000}">
          <x14:formula1>
            <xm:f>Impostazioni!$A$9:$A$48</xm:f>
          </x14:formula1>
          <xm:sqref>C5:C2004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B9C2D1"/>
  </sheetPr>
  <dimension ref="A1:F48"/>
  <sheetViews>
    <sheetView showGridLines="0" workbookViewId="0">
      <pane ySplit="8" topLeftCell="A9" activePane="bottomLeft" state="frozen"/>
      <selection pane="bottomLeft"/>
    </sheetView>
  </sheetViews>
  <sheetFormatPr defaultRowHeight="15" x14ac:dyDescent="0.25"/>
  <cols>
    <col min="1" max="1" width="36" customWidth="1"/>
    <col min="2" max="2" width="18" customWidth="1"/>
    <col min="3" max="3" width="15" customWidth="1"/>
    <col min="4" max="4" width="48" customWidth="1"/>
    <col min="5" max="5" width="3" customWidth="1"/>
    <col min="6" max="6" width="62" customWidth="1"/>
  </cols>
  <sheetData>
    <row r="1" spans="1:6" ht="20.25" x14ac:dyDescent="0.3">
      <c r="A1" s="58" t="s">
        <v>221</v>
      </c>
    </row>
    <row r="2" spans="1:6" x14ac:dyDescent="0.25">
      <c r="A2" s="59" t="s">
        <v>222</v>
      </c>
    </row>
    <row r="3" spans="1:6" x14ac:dyDescent="0.25">
      <c r="A3" s="60" t="s">
        <v>148</v>
      </c>
    </row>
    <row r="5" spans="1:6" x14ac:dyDescent="0.25">
      <c r="A5" s="70" t="s">
        <v>156</v>
      </c>
      <c r="B5" s="71">
        <v>2026</v>
      </c>
    </row>
    <row r="6" spans="1:6" x14ac:dyDescent="0.25">
      <c r="A6" s="70" t="s">
        <v>223</v>
      </c>
      <c r="B6" s="72">
        <v>6500</v>
      </c>
    </row>
    <row r="7" spans="1:6" x14ac:dyDescent="0.25">
      <c r="A7" s="70" t="s">
        <v>224</v>
      </c>
      <c r="B7" s="72">
        <v>245000</v>
      </c>
      <c r="D7" s="73" t="s">
        <v>225</v>
      </c>
    </row>
    <row r="8" spans="1:6" ht="25.5" x14ac:dyDescent="0.25">
      <c r="A8" s="62" t="s">
        <v>152</v>
      </c>
      <c r="B8" s="63" t="s">
        <v>154</v>
      </c>
      <c r="C8" s="63" t="s">
        <v>226</v>
      </c>
      <c r="D8" s="63" t="s">
        <v>227</v>
      </c>
      <c r="F8" s="74" t="s">
        <v>228</v>
      </c>
    </row>
    <row r="9" spans="1:6" x14ac:dyDescent="0.25">
      <c r="A9" s="65" t="s">
        <v>190</v>
      </c>
      <c r="B9" s="65" t="s">
        <v>229</v>
      </c>
      <c r="C9" s="75">
        <v>4100</v>
      </c>
      <c r="D9" s="76" t="s">
        <v>230</v>
      </c>
      <c r="F9" s="77" t="s">
        <v>231</v>
      </c>
    </row>
    <row r="10" spans="1:6" x14ac:dyDescent="0.25">
      <c r="A10" s="65" t="s">
        <v>212</v>
      </c>
      <c r="B10" s="65" t="s">
        <v>232</v>
      </c>
      <c r="C10" s="75">
        <v>400</v>
      </c>
      <c r="D10" s="76" t="s">
        <v>233</v>
      </c>
      <c r="F10" s="77" t="s">
        <v>234</v>
      </c>
    </row>
    <row r="11" spans="1:6" x14ac:dyDescent="0.25">
      <c r="A11" s="65" t="s">
        <v>202</v>
      </c>
      <c r="B11" s="65" t="s">
        <v>232</v>
      </c>
      <c r="C11" s="75">
        <v>150</v>
      </c>
      <c r="D11" s="76" t="s">
        <v>235</v>
      </c>
      <c r="F11" s="77" t="s">
        <v>236</v>
      </c>
    </row>
    <row r="12" spans="1:6" x14ac:dyDescent="0.25">
      <c r="A12" s="65" t="s">
        <v>196</v>
      </c>
      <c r="B12" s="65" t="s">
        <v>232</v>
      </c>
      <c r="C12" s="75">
        <v>50</v>
      </c>
      <c r="D12" s="76" t="s">
        <v>237</v>
      </c>
      <c r="F12" s="77" t="s">
        <v>238</v>
      </c>
    </row>
    <row r="13" spans="1:6" x14ac:dyDescent="0.25">
      <c r="A13" s="65" t="s">
        <v>158</v>
      </c>
      <c r="B13" s="65" t="s">
        <v>239</v>
      </c>
      <c r="C13" s="75">
        <v>820</v>
      </c>
      <c r="D13" s="76" t="s">
        <v>157</v>
      </c>
      <c r="F13" s="77" t="s">
        <v>240</v>
      </c>
    </row>
    <row r="14" spans="1:6" x14ac:dyDescent="0.25">
      <c r="A14" s="65" t="s">
        <v>179</v>
      </c>
      <c r="B14" s="65" t="s">
        <v>239</v>
      </c>
      <c r="C14" s="75">
        <v>190</v>
      </c>
      <c r="D14" s="76" t="s">
        <v>241</v>
      </c>
      <c r="F14" s="77" t="s">
        <v>242</v>
      </c>
    </row>
    <row r="15" spans="1:6" x14ac:dyDescent="0.25">
      <c r="A15" s="65" t="s">
        <v>166</v>
      </c>
      <c r="B15" s="65" t="s">
        <v>239</v>
      </c>
      <c r="C15" s="75">
        <v>55</v>
      </c>
      <c r="D15" s="76" t="s">
        <v>243</v>
      </c>
    </row>
    <row r="16" spans="1:6" x14ac:dyDescent="0.25">
      <c r="A16" s="65" t="s">
        <v>183</v>
      </c>
      <c r="B16" s="65" t="s">
        <v>239</v>
      </c>
      <c r="C16" s="75">
        <v>85</v>
      </c>
      <c r="D16" s="76" t="s">
        <v>244</v>
      </c>
    </row>
    <row r="17" spans="1:4" x14ac:dyDescent="0.25">
      <c r="A17" s="65" t="s">
        <v>162</v>
      </c>
      <c r="B17" s="65" t="s">
        <v>239</v>
      </c>
      <c r="C17" s="75">
        <v>200</v>
      </c>
      <c r="D17" s="76" t="s">
        <v>245</v>
      </c>
    </row>
    <row r="18" spans="1:4" x14ac:dyDescent="0.25">
      <c r="A18" s="65" t="s">
        <v>172</v>
      </c>
      <c r="B18" s="65" t="s">
        <v>239</v>
      </c>
      <c r="C18" s="75">
        <v>260</v>
      </c>
      <c r="D18" s="76" t="s">
        <v>171</v>
      </c>
    </row>
    <row r="19" spans="1:4" x14ac:dyDescent="0.25">
      <c r="A19" s="65" t="s">
        <v>176</v>
      </c>
      <c r="B19" s="65" t="s">
        <v>239</v>
      </c>
      <c r="C19" s="75">
        <v>60</v>
      </c>
      <c r="D19" s="76" t="s">
        <v>246</v>
      </c>
    </row>
    <row r="20" spans="1:4" x14ac:dyDescent="0.25">
      <c r="A20" s="65" t="s">
        <v>164</v>
      </c>
      <c r="B20" s="65" t="s">
        <v>247</v>
      </c>
      <c r="C20" s="75">
        <v>620</v>
      </c>
      <c r="D20" s="76" t="s">
        <v>248</v>
      </c>
    </row>
    <row r="21" spans="1:4" x14ac:dyDescent="0.25">
      <c r="A21" s="65" t="s">
        <v>160</v>
      </c>
      <c r="B21" s="65" t="s">
        <v>247</v>
      </c>
      <c r="C21" s="75">
        <v>170</v>
      </c>
      <c r="D21" s="76" t="s">
        <v>249</v>
      </c>
    </row>
    <row r="22" spans="1:4" x14ac:dyDescent="0.25">
      <c r="A22" s="65" t="s">
        <v>185</v>
      </c>
      <c r="B22" s="65" t="s">
        <v>247</v>
      </c>
      <c r="C22" s="75">
        <v>70</v>
      </c>
      <c r="D22" s="76" t="s">
        <v>250</v>
      </c>
    </row>
    <row r="23" spans="1:4" x14ac:dyDescent="0.25">
      <c r="A23" s="65" t="s">
        <v>200</v>
      </c>
      <c r="B23" s="65" t="s">
        <v>247</v>
      </c>
      <c r="C23" s="75">
        <v>110</v>
      </c>
      <c r="D23" s="76" t="s">
        <v>251</v>
      </c>
    </row>
    <row r="24" spans="1:4" x14ac:dyDescent="0.25">
      <c r="A24" s="65" t="s">
        <v>174</v>
      </c>
      <c r="B24" s="65" t="s">
        <v>247</v>
      </c>
      <c r="C24" s="75">
        <v>130</v>
      </c>
      <c r="D24" s="76" t="s">
        <v>252</v>
      </c>
    </row>
    <row r="25" spans="1:4" x14ac:dyDescent="0.25">
      <c r="A25" s="65" t="s">
        <v>170</v>
      </c>
      <c r="B25" s="65" t="s">
        <v>247</v>
      </c>
      <c r="C25" s="75">
        <v>120</v>
      </c>
      <c r="D25" s="76" t="s">
        <v>253</v>
      </c>
    </row>
    <row r="26" spans="1:4" x14ac:dyDescent="0.25">
      <c r="A26" s="65" t="s">
        <v>204</v>
      </c>
      <c r="B26" s="65" t="s">
        <v>247</v>
      </c>
      <c r="C26" s="75">
        <v>160</v>
      </c>
      <c r="D26" s="76" t="s">
        <v>254</v>
      </c>
    </row>
    <row r="27" spans="1:4" x14ac:dyDescent="0.25">
      <c r="A27" s="65" t="s">
        <v>181</v>
      </c>
      <c r="B27" s="65" t="s">
        <v>247</v>
      </c>
      <c r="C27" s="75">
        <v>60</v>
      </c>
      <c r="D27" s="76" t="s">
        <v>255</v>
      </c>
    </row>
    <row r="28" spans="1:4" x14ac:dyDescent="0.25">
      <c r="A28" s="65" t="s">
        <v>194</v>
      </c>
      <c r="B28" s="65" t="s">
        <v>247</v>
      </c>
      <c r="C28" s="75">
        <v>80</v>
      </c>
      <c r="D28" s="76" t="s">
        <v>256</v>
      </c>
    </row>
    <row r="29" spans="1:4" x14ac:dyDescent="0.25">
      <c r="A29" s="65" t="s">
        <v>188</v>
      </c>
      <c r="B29" s="65" t="s">
        <v>247</v>
      </c>
      <c r="C29" s="75">
        <v>60</v>
      </c>
      <c r="D29" s="76" t="s">
        <v>257</v>
      </c>
    </row>
    <row r="30" spans="1:4" x14ac:dyDescent="0.25">
      <c r="A30" s="65"/>
      <c r="B30" s="65"/>
      <c r="C30" s="75"/>
      <c r="D30" s="76"/>
    </row>
    <row r="31" spans="1:4" x14ac:dyDescent="0.25">
      <c r="A31" s="65"/>
      <c r="B31" s="65"/>
      <c r="C31" s="75"/>
      <c r="D31" s="76"/>
    </row>
    <row r="32" spans="1:4" x14ac:dyDescent="0.25">
      <c r="A32" s="65"/>
      <c r="B32" s="65"/>
      <c r="C32" s="75"/>
      <c r="D32" s="76"/>
    </row>
    <row r="33" spans="1:4" x14ac:dyDescent="0.25">
      <c r="A33" s="65"/>
      <c r="B33" s="65"/>
      <c r="C33" s="75"/>
      <c r="D33" s="76"/>
    </row>
    <row r="34" spans="1:4" x14ac:dyDescent="0.25">
      <c r="A34" s="65"/>
      <c r="B34" s="65"/>
      <c r="C34" s="75"/>
      <c r="D34" s="76"/>
    </row>
    <row r="35" spans="1:4" x14ac:dyDescent="0.25">
      <c r="A35" s="65"/>
      <c r="B35" s="65"/>
      <c r="C35" s="75"/>
      <c r="D35" s="76"/>
    </row>
    <row r="36" spans="1:4" x14ac:dyDescent="0.25">
      <c r="A36" s="65"/>
      <c r="B36" s="65"/>
      <c r="C36" s="75"/>
      <c r="D36" s="76"/>
    </row>
    <row r="37" spans="1:4" x14ac:dyDescent="0.25">
      <c r="A37" s="65"/>
      <c r="B37" s="65"/>
      <c r="C37" s="75"/>
      <c r="D37" s="76"/>
    </row>
    <row r="38" spans="1:4" x14ac:dyDescent="0.25">
      <c r="A38" s="65"/>
      <c r="B38" s="65"/>
      <c r="C38" s="75"/>
      <c r="D38" s="76"/>
    </row>
    <row r="39" spans="1:4" x14ac:dyDescent="0.25">
      <c r="A39" s="65"/>
      <c r="B39" s="65"/>
      <c r="C39" s="75"/>
      <c r="D39" s="76"/>
    </row>
    <row r="40" spans="1:4" x14ac:dyDescent="0.25">
      <c r="A40" s="65"/>
      <c r="B40" s="65"/>
      <c r="C40" s="75"/>
      <c r="D40" s="76"/>
    </row>
    <row r="41" spans="1:4" x14ac:dyDescent="0.25">
      <c r="A41" s="65"/>
      <c r="B41" s="65"/>
      <c r="C41" s="75"/>
      <c r="D41" s="76"/>
    </row>
    <row r="42" spans="1:4" x14ac:dyDescent="0.25">
      <c r="A42" s="65"/>
      <c r="B42" s="65"/>
      <c r="C42" s="75"/>
      <c r="D42" s="76"/>
    </row>
    <row r="43" spans="1:4" x14ac:dyDescent="0.25">
      <c r="A43" s="65"/>
      <c r="B43" s="65"/>
      <c r="C43" s="75"/>
      <c r="D43" s="76"/>
    </row>
    <row r="44" spans="1:4" x14ac:dyDescent="0.25">
      <c r="A44" s="65"/>
      <c r="B44" s="65"/>
      <c r="C44" s="75"/>
      <c r="D44" s="76"/>
    </row>
    <row r="45" spans="1:4" x14ac:dyDescent="0.25">
      <c r="A45" s="65"/>
      <c r="B45" s="65"/>
      <c r="C45" s="75"/>
      <c r="D45" s="76"/>
    </row>
    <row r="46" spans="1:4" x14ac:dyDescent="0.25">
      <c r="A46" s="65"/>
      <c r="B46" s="65"/>
      <c r="C46" s="75"/>
      <c r="D46" s="76"/>
    </row>
    <row r="47" spans="1:4" x14ac:dyDescent="0.25">
      <c r="A47" s="65"/>
      <c r="B47" s="65"/>
      <c r="C47" s="75"/>
      <c r="D47" s="76"/>
    </row>
    <row r="48" spans="1:4" x14ac:dyDescent="0.25">
      <c r="A48" s="65"/>
      <c r="B48" s="65"/>
      <c r="C48" s="75"/>
      <c r="D48" s="76"/>
    </row>
  </sheetData>
  <conditionalFormatting sqref="A9:A48">
    <cfRule type="expression" dxfId="0" priority="1">
      <formula>AND(A9&lt;&gt;"",COUNTIF($A$9:$A$48,A9)&gt;1)</formula>
    </cfRule>
  </conditionalFormatting>
  <dataValidations count="4">
    <dataValidation type="whole" allowBlank="1" showErrorMessage="1" errorTitle="Anno non valido" error="Scrivi un anno, per esempio 2027." sqref="B5" xr:uid="{00000000-0002-0000-0900-000000000000}">
      <formula1>2000</formula1>
      <formula2>2100</formula2>
    </dataValidation>
    <dataValidation type="decimal" operator="greaterThanOrEqual" allowBlank="1" showErrorMessage="1" errorTitle="Importo non valido" error="Scrivi un importo in euro." sqref="B6:B7" xr:uid="{00000000-0002-0000-0900-000001000000}">
      <formula1>-1000000000</formula1>
    </dataValidation>
    <dataValidation type="list" allowBlank="1" showErrorMessage="1" errorTitle="Tipo non valido" error="Scegli Entrata fissa, Entrata variabile, Spesa fissa o Spesa variabile." sqref="B9:B48" xr:uid="{00000000-0002-0000-0900-000002000000}">
      <formula1>"Entrata fissa,Entrata variabile,Spesa fissa,Spesa variabile"</formula1>
    </dataValidation>
    <dataValidation type="decimal" operator="greaterThanOrEqual" allowBlank="1" showErrorMessage="1" errorTitle="Importo non valido" error="Scrivi un importo positivo in euro." sqref="C9:C48" xr:uid="{00000000-0002-0000-0900-000003000000}">
      <formula1>0</formula1>
    </dataValidation>
  </dataValidations>
  <hyperlinks>
    <hyperlink ref="A3" location="'Dashboard'!A1" display="← Torna alla Dashboard" xr:uid="{00000000-0004-0000-0900-000000000000}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B9C2D1"/>
  </sheetPr>
  <dimension ref="A1:AN16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18" customWidth="1"/>
    <col min="3" max="4" width="12" customWidth="1"/>
    <col min="5" max="28" width="9" customWidth="1"/>
    <col min="29" max="40" width="13" hidden="1" customWidth="1"/>
  </cols>
  <sheetData>
    <row r="1" spans="1:40" ht="20.25" x14ac:dyDescent="0.3">
      <c r="A1" s="58" t="s">
        <v>258</v>
      </c>
    </row>
    <row r="2" spans="1:40" x14ac:dyDescent="0.25">
      <c r="A2" s="59" t="s">
        <v>259</v>
      </c>
    </row>
    <row r="3" spans="1:40" x14ac:dyDescent="0.25">
      <c r="A3" s="60" t="s">
        <v>148</v>
      </c>
    </row>
    <row r="5" spans="1:40" x14ac:dyDescent="0.25">
      <c r="E5" s="112" t="s">
        <v>260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112" t="s">
        <v>261</v>
      </c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40" ht="30" customHeight="1" x14ac:dyDescent="0.25">
      <c r="A6" s="62" t="s">
        <v>262</v>
      </c>
      <c r="B6" s="63" t="s">
        <v>154</v>
      </c>
      <c r="C6" s="63" t="s">
        <v>263</v>
      </c>
      <c r="D6" s="63" t="s">
        <v>264</v>
      </c>
      <c r="E6" s="63" t="s">
        <v>265</v>
      </c>
      <c r="F6" s="63" t="s">
        <v>266</v>
      </c>
      <c r="G6" s="63" t="s">
        <v>267</v>
      </c>
      <c r="H6" s="63" t="s">
        <v>268</v>
      </c>
      <c r="I6" s="63" t="s">
        <v>269</v>
      </c>
      <c r="J6" s="63" t="s">
        <v>270</v>
      </c>
      <c r="K6" s="63" t="s">
        <v>271</v>
      </c>
      <c r="L6" s="63" t="s">
        <v>272</v>
      </c>
      <c r="M6" s="63" t="s">
        <v>273</v>
      </c>
      <c r="N6" s="63" t="s">
        <v>274</v>
      </c>
      <c r="O6" s="63" t="s">
        <v>275</v>
      </c>
      <c r="P6" s="63" t="s">
        <v>276</v>
      </c>
      <c r="Q6" s="63" t="s">
        <v>265</v>
      </c>
      <c r="R6" s="63" t="s">
        <v>266</v>
      </c>
      <c r="S6" s="63" t="s">
        <v>267</v>
      </c>
      <c r="T6" s="63" t="s">
        <v>268</v>
      </c>
      <c r="U6" s="63" t="s">
        <v>269</v>
      </c>
      <c r="V6" s="63" t="s">
        <v>270</v>
      </c>
      <c r="W6" s="63" t="s">
        <v>271</v>
      </c>
      <c r="X6" s="63" t="s">
        <v>272</v>
      </c>
      <c r="Y6" s="63" t="s">
        <v>273</v>
      </c>
      <c r="Z6" s="63" t="s">
        <v>274</v>
      </c>
      <c r="AA6" s="63" t="s">
        <v>275</v>
      </c>
      <c r="AB6" s="63" t="s">
        <v>276</v>
      </c>
    </row>
    <row r="7" spans="1:40" x14ac:dyDescent="0.25">
      <c r="A7" s="65" t="s">
        <v>277</v>
      </c>
      <c r="B7" s="65" t="s">
        <v>278</v>
      </c>
      <c r="C7" s="65" t="s">
        <v>279</v>
      </c>
      <c r="D7" s="75">
        <v>14200</v>
      </c>
      <c r="E7" s="75">
        <v>250</v>
      </c>
      <c r="F7" s="75">
        <v>250</v>
      </c>
      <c r="G7" s="75">
        <v>250</v>
      </c>
      <c r="H7" s="75">
        <v>250</v>
      </c>
      <c r="I7" s="75">
        <v>250</v>
      </c>
      <c r="J7" s="75">
        <v>250</v>
      </c>
      <c r="K7" s="75">
        <v>250</v>
      </c>
      <c r="L7" s="75">
        <v>250</v>
      </c>
      <c r="M7" s="75">
        <v>250</v>
      </c>
      <c r="N7" s="75">
        <v>250</v>
      </c>
      <c r="O7" s="75">
        <v>250</v>
      </c>
      <c r="P7" s="75">
        <v>250</v>
      </c>
      <c r="Q7" s="75">
        <v>14753</v>
      </c>
      <c r="R7" s="75">
        <v>14793</v>
      </c>
      <c r="S7" s="75">
        <v>15495</v>
      </c>
      <c r="T7" s="75">
        <v>15068</v>
      </c>
      <c r="U7" s="75">
        <v>15563</v>
      </c>
      <c r="V7" s="75">
        <v>16192</v>
      </c>
      <c r="W7" s="75">
        <v>16294</v>
      </c>
      <c r="X7" s="75">
        <v>16842</v>
      </c>
      <c r="Y7" s="75">
        <v>16631</v>
      </c>
      <c r="Z7" s="75">
        <v>17421</v>
      </c>
      <c r="AA7" s="75">
        <v>17865</v>
      </c>
      <c r="AB7" s="75">
        <v>18477</v>
      </c>
      <c r="AC7">
        <f t="shared" ref="AC7:AC14" si="0">IF($A7="",0,IF(Q7="",N($D7),Q7))</f>
        <v>14753</v>
      </c>
      <c r="AD7">
        <f t="shared" ref="AD7:AN14" si="1">IF($A7="",0,IF(R7="",AC7,R7))</f>
        <v>14793</v>
      </c>
      <c r="AE7">
        <f t="shared" si="1"/>
        <v>15495</v>
      </c>
      <c r="AF7">
        <f t="shared" si="1"/>
        <v>15068</v>
      </c>
      <c r="AG7">
        <f t="shared" si="1"/>
        <v>15563</v>
      </c>
      <c r="AH7">
        <f t="shared" si="1"/>
        <v>16192</v>
      </c>
      <c r="AI7">
        <f t="shared" si="1"/>
        <v>16294</v>
      </c>
      <c r="AJ7">
        <f t="shared" si="1"/>
        <v>16842</v>
      </c>
      <c r="AK7">
        <f t="shared" si="1"/>
        <v>16631</v>
      </c>
      <c r="AL7">
        <f t="shared" si="1"/>
        <v>17421</v>
      </c>
      <c r="AM7">
        <f t="shared" si="1"/>
        <v>17865</v>
      </c>
      <c r="AN7">
        <f t="shared" si="1"/>
        <v>18477</v>
      </c>
    </row>
    <row r="8" spans="1:40" x14ac:dyDescent="0.25">
      <c r="A8" s="65" t="s">
        <v>280</v>
      </c>
      <c r="B8" s="65" t="s">
        <v>281</v>
      </c>
      <c r="C8" s="65" t="s">
        <v>279</v>
      </c>
      <c r="D8" s="75">
        <v>6000</v>
      </c>
      <c r="E8" s="75"/>
      <c r="F8" s="75"/>
      <c r="G8" s="75"/>
      <c r="H8" s="75"/>
      <c r="I8" s="75"/>
      <c r="J8" s="75">
        <v>1000</v>
      </c>
      <c r="K8" s="75"/>
      <c r="L8" s="75"/>
      <c r="M8" s="75"/>
      <c r="N8" s="75"/>
      <c r="O8" s="75"/>
      <c r="P8" s="75"/>
      <c r="Q8" s="75">
        <v>6018</v>
      </c>
      <c r="R8" s="75">
        <v>6006</v>
      </c>
      <c r="S8" s="75">
        <v>6030</v>
      </c>
      <c r="T8" s="75">
        <v>6000</v>
      </c>
      <c r="U8" s="75">
        <v>6012</v>
      </c>
      <c r="V8" s="75">
        <v>7033</v>
      </c>
      <c r="W8" s="75">
        <v>7040</v>
      </c>
      <c r="X8" s="75">
        <v>7068</v>
      </c>
      <c r="Y8" s="75">
        <v>7047</v>
      </c>
      <c r="Z8" s="75">
        <v>7082</v>
      </c>
      <c r="AA8" s="75">
        <v>7096</v>
      </c>
      <c r="AB8" s="75">
        <v>7118</v>
      </c>
      <c r="AC8">
        <f t="shared" si="0"/>
        <v>6018</v>
      </c>
      <c r="AD8">
        <f t="shared" si="1"/>
        <v>6006</v>
      </c>
      <c r="AE8">
        <f t="shared" si="1"/>
        <v>6030</v>
      </c>
      <c r="AF8">
        <f t="shared" si="1"/>
        <v>6000</v>
      </c>
      <c r="AG8">
        <f t="shared" si="1"/>
        <v>6012</v>
      </c>
      <c r="AH8">
        <f t="shared" si="1"/>
        <v>7033</v>
      </c>
      <c r="AI8">
        <f t="shared" si="1"/>
        <v>7040</v>
      </c>
      <c r="AJ8">
        <f t="shared" si="1"/>
        <v>7068</v>
      </c>
      <c r="AK8">
        <f t="shared" si="1"/>
        <v>7047</v>
      </c>
      <c r="AL8">
        <f t="shared" si="1"/>
        <v>7082</v>
      </c>
      <c r="AM8">
        <f t="shared" si="1"/>
        <v>7096</v>
      </c>
      <c r="AN8">
        <f t="shared" si="1"/>
        <v>7118</v>
      </c>
    </row>
    <row r="9" spans="1:40" x14ac:dyDescent="0.25">
      <c r="A9" s="65" t="s">
        <v>282</v>
      </c>
      <c r="B9" s="65" t="s">
        <v>283</v>
      </c>
      <c r="C9" s="65" t="s">
        <v>279</v>
      </c>
      <c r="D9" s="75">
        <v>10000</v>
      </c>
      <c r="E9" s="75"/>
      <c r="F9" s="75"/>
      <c r="G9" s="75"/>
      <c r="H9" s="75"/>
      <c r="I9" s="75">
        <v>2000</v>
      </c>
      <c r="J9" s="75"/>
      <c r="K9" s="75"/>
      <c r="L9" s="75"/>
      <c r="M9" s="75"/>
      <c r="N9" s="75"/>
      <c r="O9" s="75"/>
      <c r="P9" s="75"/>
      <c r="Q9" s="75">
        <v>10040</v>
      </c>
      <c r="R9" s="75">
        <v>10010</v>
      </c>
      <c r="S9" s="75">
        <v>10060</v>
      </c>
      <c r="T9" s="75">
        <v>10000</v>
      </c>
      <c r="U9" s="75">
        <v>12036</v>
      </c>
      <c r="V9" s="75">
        <v>12084</v>
      </c>
      <c r="W9" s="75">
        <v>12108</v>
      </c>
      <c r="X9" s="75">
        <v>12168</v>
      </c>
      <c r="Y9" s="75">
        <v>12120</v>
      </c>
      <c r="Z9" s="75">
        <v>12192</v>
      </c>
      <c r="AA9" s="75">
        <v>12229</v>
      </c>
      <c r="AB9" s="75">
        <v>12278</v>
      </c>
      <c r="AC9">
        <f t="shared" si="0"/>
        <v>10040</v>
      </c>
      <c r="AD9">
        <f t="shared" si="1"/>
        <v>10010</v>
      </c>
      <c r="AE9">
        <f t="shared" si="1"/>
        <v>10060</v>
      </c>
      <c r="AF9">
        <f t="shared" si="1"/>
        <v>10000</v>
      </c>
      <c r="AG9">
        <f t="shared" si="1"/>
        <v>12036</v>
      </c>
      <c r="AH9">
        <f t="shared" si="1"/>
        <v>12084</v>
      </c>
      <c r="AI9">
        <f t="shared" si="1"/>
        <v>12108</v>
      </c>
      <c r="AJ9">
        <f t="shared" si="1"/>
        <v>12168</v>
      </c>
      <c r="AK9">
        <f t="shared" si="1"/>
        <v>12120</v>
      </c>
      <c r="AL9">
        <f t="shared" si="1"/>
        <v>12192</v>
      </c>
      <c r="AM9">
        <f t="shared" si="1"/>
        <v>12229</v>
      </c>
      <c r="AN9">
        <f t="shared" si="1"/>
        <v>12278</v>
      </c>
    </row>
    <row r="10" spans="1:40" x14ac:dyDescent="0.25">
      <c r="A10" s="65" t="s">
        <v>284</v>
      </c>
      <c r="B10" s="65" t="s">
        <v>285</v>
      </c>
      <c r="C10" s="65" t="s">
        <v>286</v>
      </c>
      <c r="D10" s="75">
        <v>9800</v>
      </c>
      <c r="E10" s="75">
        <v>290</v>
      </c>
      <c r="F10" s="75">
        <v>290</v>
      </c>
      <c r="G10" s="75">
        <v>290</v>
      </c>
      <c r="H10" s="75">
        <v>290</v>
      </c>
      <c r="I10" s="75">
        <v>290</v>
      </c>
      <c r="J10" s="75">
        <v>290</v>
      </c>
      <c r="K10" s="75">
        <v>290</v>
      </c>
      <c r="L10" s="75">
        <v>290</v>
      </c>
      <c r="M10" s="75">
        <v>290</v>
      </c>
      <c r="N10" s="75">
        <v>290</v>
      </c>
      <c r="O10" s="75">
        <v>290</v>
      </c>
      <c r="P10" s="75">
        <v>290</v>
      </c>
      <c r="Q10" s="75">
        <v>10181</v>
      </c>
      <c r="R10" s="75">
        <v>10418</v>
      </c>
      <c r="S10" s="75">
        <v>10837</v>
      </c>
      <c r="T10" s="75">
        <v>10949</v>
      </c>
      <c r="U10" s="75">
        <v>11318</v>
      </c>
      <c r="V10" s="75">
        <v>11724</v>
      </c>
      <c r="W10" s="75">
        <v>11990</v>
      </c>
      <c r="X10" s="75">
        <v>12378</v>
      </c>
      <c r="Y10" s="75">
        <v>12541</v>
      </c>
      <c r="Z10" s="75">
        <v>12998</v>
      </c>
      <c r="AA10" s="75">
        <v>13354</v>
      </c>
      <c r="AB10" s="75">
        <v>13767</v>
      </c>
      <c r="AC10">
        <f t="shared" si="0"/>
        <v>10181</v>
      </c>
      <c r="AD10">
        <f t="shared" si="1"/>
        <v>10418</v>
      </c>
      <c r="AE10">
        <f t="shared" si="1"/>
        <v>10837</v>
      </c>
      <c r="AF10">
        <f t="shared" si="1"/>
        <v>10949</v>
      </c>
      <c r="AG10">
        <f t="shared" si="1"/>
        <v>11318</v>
      </c>
      <c r="AH10">
        <f t="shared" si="1"/>
        <v>11724</v>
      </c>
      <c r="AI10">
        <f t="shared" si="1"/>
        <v>11990</v>
      </c>
      <c r="AJ10">
        <f t="shared" si="1"/>
        <v>12378</v>
      </c>
      <c r="AK10">
        <f t="shared" si="1"/>
        <v>12541</v>
      </c>
      <c r="AL10">
        <f t="shared" si="1"/>
        <v>12998</v>
      </c>
      <c r="AM10">
        <f t="shared" si="1"/>
        <v>13354</v>
      </c>
      <c r="AN10">
        <f t="shared" si="1"/>
        <v>13767</v>
      </c>
    </row>
    <row r="11" spans="1:40" x14ac:dyDescent="0.25">
      <c r="A11" s="65"/>
      <c r="B11" s="65"/>
      <c r="C11" s="6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>
        <f t="shared" si="0"/>
        <v>0</v>
      </c>
      <c r="AD11">
        <f t="shared" si="1"/>
        <v>0</v>
      </c>
      <c r="AE11">
        <f t="shared" si="1"/>
        <v>0</v>
      </c>
      <c r="AF11">
        <f t="shared" si="1"/>
        <v>0</v>
      </c>
      <c r="AG11">
        <f t="shared" si="1"/>
        <v>0</v>
      </c>
      <c r="AH11">
        <f t="shared" si="1"/>
        <v>0</v>
      </c>
      <c r="AI11">
        <f t="shared" si="1"/>
        <v>0</v>
      </c>
      <c r="AJ11">
        <f t="shared" si="1"/>
        <v>0</v>
      </c>
      <c r="AK11">
        <f t="shared" si="1"/>
        <v>0</v>
      </c>
      <c r="AL11">
        <f t="shared" si="1"/>
        <v>0</v>
      </c>
      <c r="AM11">
        <f t="shared" si="1"/>
        <v>0</v>
      </c>
      <c r="AN11">
        <f t="shared" si="1"/>
        <v>0</v>
      </c>
    </row>
    <row r="12" spans="1:40" x14ac:dyDescent="0.25">
      <c r="A12" s="65"/>
      <c r="B12" s="65"/>
      <c r="C12" s="6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>
        <f t="shared" si="0"/>
        <v>0</v>
      </c>
      <c r="AD12">
        <f t="shared" si="1"/>
        <v>0</v>
      </c>
      <c r="AE12">
        <f t="shared" si="1"/>
        <v>0</v>
      </c>
      <c r="AF12">
        <f t="shared" si="1"/>
        <v>0</v>
      </c>
      <c r="AG12">
        <f t="shared" si="1"/>
        <v>0</v>
      </c>
      <c r="AH12">
        <f t="shared" si="1"/>
        <v>0</v>
      </c>
      <c r="AI12">
        <f t="shared" si="1"/>
        <v>0</v>
      </c>
      <c r="AJ12">
        <f t="shared" si="1"/>
        <v>0</v>
      </c>
      <c r="AK12">
        <f t="shared" si="1"/>
        <v>0</v>
      </c>
      <c r="AL12">
        <f t="shared" si="1"/>
        <v>0</v>
      </c>
      <c r="AM12">
        <f t="shared" si="1"/>
        <v>0</v>
      </c>
      <c r="AN12">
        <f t="shared" si="1"/>
        <v>0</v>
      </c>
    </row>
    <row r="13" spans="1:40" x14ac:dyDescent="0.25">
      <c r="A13" s="65"/>
      <c r="B13" s="65"/>
      <c r="C13" s="6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>
        <f t="shared" si="0"/>
        <v>0</v>
      </c>
      <c r="AD13">
        <f t="shared" si="1"/>
        <v>0</v>
      </c>
      <c r="AE13">
        <f t="shared" si="1"/>
        <v>0</v>
      </c>
      <c r="AF13">
        <f t="shared" si="1"/>
        <v>0</v>
      </c>
      <c r="AG13">
        <f t="shared" si="1"/>
        <v>0</v>
      </c>
      <c r="AH13">
        <f t="shared" si="1"/>
        <v>0</v>
      </c>
      <c r="AI13">
        <f t="shared" si="1"/>
        <v>0</v>
      </c>
      <c r="AJ13">
        <f t="shared" si="1"/>
        <v>0</v>
      </c>
      <c r="AK13">
        <f t="shared" si="1"/>
        <v>0</v>
      </c>
      <c r="AL13">
        <f t="shared" si="1"/>
        <v>0</v>
      </c>
      <c r="AM13">
        <f t="shared" si="1"/>
        <v>0</v>
      </c>
      <c r="AN13">
        <f t="shared" si="1"/>
        <v>0</v>
      </c>
    </row>
    <row r="14" spans="1:40" x14ac:dyDescent="0.25">
      <c r="A14" s="65"/>
      <c r="B14" s="65"/>
      <c r="C14" s="6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>
        <f t="shared" si="0"/>
        <v>0</v>
      </c>
      <c r="AD14">
        <f t="shared" si="1"/>
        <v>0</v>
      </c>
      <c r="AE14">
        <f t="shared" si="1"/>
        <v>0</v>
      </c>
      <c r="AF14">
        <f t="shared" si="1"/>
        <v>0</v>
      </c>
      <c r="AG14">
        <f t="shared" si="1"/>
        <v>0</v>
      </c>
      <c r="AH14">
        <f t="shared" si="1"/>
        <v>0</v>
      </c>
      <c r="AI14">
        <f t="shared" si="1"/>
        <v>0</v>
      </c>
      <c r="AJ14">
        <f t="shared" si="1"/>
        <v>0</v>
      </c>
      <c r="AK14">
        <f t="shared" si="1"/>
        <v>0</v>
      </c>
      <c r="AL14">
        <f t="shared" si="1"/>
        <v>0</v>
      </c>
      <c r="AM14">
        <f t="shared" si="1"/>
        <v>0</v>
      </c>
      <c r="AN14">
        <f t="shared" si="1"/>
        <v>0</v>
      </c>
    </row>
    <row r="16" spans="1:40" x14ac:dyDescent="0.25">
      <c r="A16" s="73" t="s">
        <v>287</v>
      </c>
    </row>
  </sheetData>
  <mergeCells count="2">
    <mergeCell ref="Q5:AB5"/>
    <mergeCell ref="E5:P5"/>
  </mergeCells>
  <dataValidations count="3">
    <dataValidation type="list" allowBlank="1" showErrorMessage="1" sqref="B7:B14" xr:uid="{00000000-0002-0000-0A00-000000000000}">
      <formula1>"ETF azionari,ETF obbligazionari,Titoli di Stato,Fondi,Fondo pensione,Azioni,Liquidità,Altro"</formula1>
    </dataValidation>
    <dataValidation type="list" allowBlank="1" showErrorMessage="1" sqref="C7:C14" xr:uid="{00000000-0002-0000-0A00-000001000000}">
      <formula1>"Sì,No"</formula1>
    </dataValidation>
    <dataValidation type="decimal" operator="greaterThanOrEqual" allowBlank="1" showErrorMessage="1" errorTitle="Importo non valido" error="Scrivi un importo positivo in euro." sqref="D7:AB14" xr:uid="{00000000-0002-0000-0A00-000002000000}">
      <formula1>0</formula1>
    </dataValidation>
  </dataValidations>
  <hyperlinks>
    <hyperlink ref="A3" location="'Dashboard'!A1" display="← Torna alla Dashboard" xr:uid="{00000000-0004-0000-0A00-000000000000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B9C2D1"/>
  </sheetPr>
  <dimension ref="A1:AC13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6" customWidth="1"/>
    <col min="2" max="2" width="18" customWidth="1"/>
    <col min="3" max="17" width="10" customWidth="1"/>
    <col min="18" max="29" width="13" hidden="1" customWidth="1"/>
  </cols>
  <sheetData>
    <row r="1" spans="1:29" ht="20.25" x14ac:dyDescent="0.3">
      <c r="A1" s="58" t="s">
        <v>288</v>
      </c>
    </row>
    <row r="2" spans="1:29" x14ac:dyDescent="0.25">
      <c r="A2" s="59" t="s">
        <v>289</v>
      </c>
    </row>
    <row r="3" spans="1:29" x14ac:dyDescent="0.25">
      <c r="A3" s="60" t="s">
        <v>148</v>
      </c>
    </row>
    <row r="5" spans="1:29" x14ac:dyDescent="0.25">
      <c r="F5" s="112" t="s">
        <v>290</v>
      </c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</row>
    <row r="6" spans="1:29" ht="30" customHeight="1" x14ac:dyDescent="0.25">
      <c r="A6" s="62" t="s">
        <v>291</v>
      </c>
      <c r="B6" s="63" t="s">
        <v>154</v>
      </c>
      <c r="C6" s="63" t="s">
        <v>292</v>
      </c>
      <c r="D6" s="63" t="s">
        <v>293</v>
      </c>
      <c r="E6" s="63" t="s">
        <v>294</v>
      </c>
      <c r="F6" s="63" t="s">
        <v>265</v>
      </c>
      <c r="G6" s="63" t="s">
        <v>266</v>
      </c>
      <c r="H6" s="63" t="s">
        <v>267</v>
      </c>
      <c r="I6" s="63" t="s">
        <v>268</v>
      </c>
      <c r="J6" s="63" t="s">
        <v>269</v>
      </c>
      <c r="K6" s="63" t="s">
        <v>270</v>
      </c>
      <c r="L6" s="63" t="s">
        <v>271</v>
      </c>
      <c r="M6" s="63" t="s">
        <v>272</v>
      </c>
      <c r="N6" s="63" t="s">
        <v>273</v>
      </c>
      <c r="O6" s="63" t="s">
        <v>274</v>
      </c>
      <c r="P6" s="63" t="s">
        <v>275</v>
      </c>
      <c r="Q6" s="63" t="s">
        <v>276</v>
      </c>
    </row>
    <row r="7" spans="1:29" x14ac:dyDescent="0.25">
      <c r="A7" s="65" t="s">
        <v>295</v>
      </c>
      <c r="B7" s="65" t="s">
        <v>296</v>
      </c>
      <c r="C7" s="75">
        <v>152000</v>
      </c>
      <c r="D7" s="78">
        <v>3.1E-2</v>
      </c>
      <c r="E7" s="75">
        <v>820</v>
      </c>
      <c r="F7" s="75">
        <v>151572.67000000001</v>
      </c>
      <c r="G7" s="75">
        <v>151144.23000000001</v>
      </c>
      <c r="H7" s="75">
        <v>150714.69</v>
      </c>
      <c r="I7" s="75">
        <v>150284.03</v>
      </c>
      <c r="J7" s="75">
        <v>149852.26999999999</v>
      </c>
      <c r="K7" s="75">
        <v>149419.38</v>
      </c>
      <c r="L7" s="75">
        <v>148985.38</v>
      </c>
      <c r="M7" s="75">
        <v>148550.26</v>
      </c>
      <c r="N7" s="75">
        <v>148114.01999999999</v>
      </c>
      <c r="O7" s="75">
        <v>147676.65</v>
      </c>
      <c r="P7" s="75">
        <v>147238.14000000001</v>
      </c>
      <c r="Q7" s="75">
        <v>146798.51</v>
      </c>
      <c r="R7">
        <f>IF($A7="",0,IF(F7="",N($C7),F7))</f>
        <v>151572.67000000001</v>
      </c>
      <c r="S7">
        <f t="shared" ref="S7:AC11" si="0">IF($A7="",0,IF(G7="",R7,G7))</f>
        <v>151144.23000000001</v>
      </c>
      <c r="T7">
        <f t="shared" si="0"/>
        <v>150714.69</v>
      </c>
      <c r="U7">
        <f t="shared" si="0"/>
        <v>150284.03</v>
      </c>
      <c r="V7">
        <f t="shared" si="0"/>
        <v>149852.26999999999</v>
      </c>
      <c r="W7">
        <f t="shared" si="0"/>
        <v>149419.38</v>
      </c>
      <c r="X7">
        <f t="shared" si="0"/>
        <v>148985.38</v>
      </c>
      <c r="Y7">
        <f t="shared" si="0"/>
        <v>148550.26</v>
      </c>
      <c r="Z7">
        <f t="shared" si="0"/>
        <v>148114.01999999999</v>
      </c>
      <c r="AA7">
        <f t="shared" si="0"/>
        <v>147676.65</v>
      </c>
      <c r="AB7">
        <f t="shared" si="0"/>
        <v>147238.14000000001</v>
      </c>
      <c r="AC7">
        <f t="shared" si="0"/>
        <v>146798.51</v>
      </c>
    </row>
    <row r="8" spans="1:29" x14ac:dyDescent="0.25">
      <c r="A8" s="65" t="s">
        <v>297</v>
      </c>
      <c r="B8" s="65" t="s">
        <v>298</v>
      </c>
      <c r="C8" s="75">
        <v>8400</v>
      </c>
      <c r="D8" s="78">
        <v>6.9000000000000006E-2</v>
      </c>
      <c r="E8" s="75">
        <v>260</v>
      </c>
      <c r="F8" s="75">
        <v>8188.3</v>
      </c>
      <c r="G8" s="75">
        <v>7975.38</v>
      </c>
      <c r="H8" s="75">
        <v>7761.24</v>
      </c>
      <c r="I8" s="75">
        <v>7545.87</v>
      </c>
      <c r="J8" s="75">
        <v>7329.26</v>
      </c>
      <c r="K8" s="75">
        <v>7111.4</v>
      </c>
      <c r="L8" s="75">
        <v>6892.29</v>
      </c>
      <c r="M8" s="75">
        <v>6671.92</v>
      </c>
      <c r="N8" s="75">
        <v>6450.29</v>
      </c>
      <c r="O8" s="75">
        <v>6227.37</v>
      </c>
      <c r="P8" s="75">
        <v>6003.18</v>
      </c>
      <c r="Q8" s="75">
        <v>5777.7</v>
      </c>
      <c r="R8">
        <f>IF($A8="",0,IF(F8="",N($C8),F8))</f>
        <v>8188.3</v>
      </c>
      <c r="S8">
        <f t="shared" si="0"/>
        <v>7975.38</v>
      </c>
      <c r="T8">
        <f t="shared" si="0"/>
        <v>7761.24</v>
      </c>
      <c r="U8">
        <f t="shared" si="0"/>
        <v>7545.87</v>
      </c>
      <c r="V8">
        <f t="shared" si="0"/>
        <v>7329.26</v>
      </c>
      <c r="W8">
        <f t="shared" si="0"/>
        <v>7111.4</v>
      </c>
      <c r="X8">
        <f t="shared" si="0"/>
        <v>6892.29</v>
      </c>
      <c r="Y8">
        <f t="shared" si="0"/>
        <v>6671.92</v>
      </c>
      <c r="Z8">
        <f t="shared" si="0"/>
        <v>6450.29</v>
      </c>
      <c r="AA8">
        <f t="shared" si="0"/>
        <v>6227.37</v>
      </c>
      <c r="AB8">
        <f t="shared" si="0"/>
        <v>6003.18</v>
      </c>
      <c r="AC8">
        <f t="shared" si="0"/>
        <v>5777.7</v>
      </c>
    </row>
    <row r="9" spans="1:29" x14ac:dyDescent="0.25">
      <c r="A9" s="65" t="s">
        <v>299</v>
      </c>
      <c r="B9" s="65" t="s">
        <v>300</v>
      </c>
      <c r="C9" s="75">
        <v>1100</v>
      </c>
      <c r="D9" s="78">
        <v>0.16500000000000001</v>
      </c>
      <c r="E9" s="75">
        <v>60</v>
      </c>
      <c r="F9" s="75">
        <v>1055.1199999999999</v>
      </c>
      <c r="G9" s="75">
        <v>1009.63</v>
      </c>
      <c r="H9" s="75">
        <v>963.52</v>
      </c>
      <c r="I9" s="75">
        <v>916.76</v>
      </c>
      <c r="J9" s="75">
        <v>869.37</v>
      </c>
      <c r="K9" s="75">
        <v>821.32</v>
      </c>
      <c r="L9" s="75">
        <v>772.62</v>
      </c>
      <c r="M9" s="75">
        <v>723.24</v>
      </c>
      <c r="N9" s="75">
        <v>673.18</v>
      </c>
      <c r="O9" s="75">
        <v>622.44000000000005</v>
      </c>
      <c r="P9" s="75">
        <v>571</v>
      </c>
      <c r="Q9" s="75">
        <v>518.85</v>
      </c>
      <c r="R9">
        <f>IF($A9="",0,IF(F9="",N($C9),F9))</f>
        <v>1055.1199999999999</v>
      </c>
      <c r="S9">
        <f t="shared" si="0"/>
        <v>1009.63</v>
      </c>
      <c r="T9">
        <f t="shared" si="0"/>
        <v>963.52</v>
      </c>
      <c r="U9">
        <f t="shared" si="0"/>
        <v>916.76</v>
      </c>
      <c r="V9">
        <f t="shared" si="0"/>
        <v>869.37</v>
      </c>
      <c r="W9">
        <f t="shared" si="0"/>
        <v>821.32</v>
      </c>
      <c r="X9">
        <f t="shared" si="0"/>
        <v>772.62</v>
      </c>
      <c r="Y9">
        <f t="shared" si="0"/>
        <v>723.24</v>
      </c>
      <c r="Z9">
        <f t="shared" si="0"/>
        <v>673.18</v>
      </c>
      <c r="AA9">
        <f t="shared" si="0"/>
        <v>622.44000000000005</v>
      </c>
      <c r="AB9">
        <f t="shared" si="0"/>
        <v>571</v>
      </c>
      <c r="AC9">
        <f t="shared" si="0"/>
        <v>518.85</v>
      </c>
    </row>
    <row r="10" spans="1:29" x14ac:dyDescent="0.25">
      <c r="A10" s="65"/>
      <c r="B10" s="65"/>
      <c r="C10" s="75"/>
      <c r="D10" s="78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>
        <f>IF($A10="",0,IF(F10="",N($C10),F10))</f>
        <v>0</v>
      </c>
      <c r="S10">
        <f t="shared" si="0"/>
        <v>0</v>
      </c>
      <c r="T10">
        <f t="shared" si="0"/>
        <v>0</v>
      </c>
      <c r="U10">
        <f t="shared" si="0"/>
        <v>0</v>
      </c>
      <c r="V10">
        <f t="shared" si="0"/>
        <v>0</v>
      </c>
      <c r="W10">
        <f t="shared" si="0"/>
        <v>0</v>
      </c>
      <c r="X10">
        <f t="shared" si="0"/>
        <v>0</v>
      </c>
      <c r="Y10">
        <f t="shared" si="0"/>
        <v>0</v>
      </c>
      <c r="Z10">
        <f t="shared" si="0"/>
        <v>0</v>
      </c>
      <c r="AA10">
        <f t="shared" si="0"/>
        <v>0</v>
      </c>
      <c r="AB10">
        <f t="shared" si="0"/>
        <v>0</v>
      </c>
      <c r="AC10">
        <f t="shared" si="0"/>
        <v>0</v>
      </c>
    </row>
    <row r="11" spans="1:29" x14ac:dyDescent="0.25">
      <c r="A11" s="65"/>
      <c r="B11" s="65"/>
      <c r="C11" s="75"/>
      <c r="D11" s="78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>
        <f>IF($A11="",0,IF(F11="",N($C11),F11))</f>
        <v>0</v>
      </c>
      <c r="S11">
        <f t="shared" si="0"/>
        <v>0</v>
      </c>
      <c r="T11">
        <f t="shared" si="0"/>
        <v>0</v>
      </c>
      <c r="U11">
        <f t="shared" si="0"/>
        <v>0</v>
      </c>
      <c r="V11">
        <f t="shared" si="0"/>
        <v>0</v>
      </c>
      <c r="W11">
        <f t="shared" si="0"/>
        <v>0</v>
      </c>
      <c r="X11">
        <f t="shared" si="0"/>
        <v>0</v>
      </c>
      <c r="Y11">
        <f t="shared" si="0"/>
        <v>0</v>
      </c>
      <c r="Z11">
        <f t="shared" si="0"/>
        <v>0</v>
      </c>
      <c r="AA11">
        <f t="shared" si="0"/>
        <v>0</v>
      </c>
      <c r="AB11">
        <f t="shared" si="0"/>
        <v>0</v>
      </c>
      <c r="AC11">
        <f t="shared" si="0"/>
        <v>0</v>
      </c>
    </row>
    <row r="13" spans="1:29" x14ac:dyDescent="0.25">
      <c r="A13" s="73" t="s">
        <v>301</v>
      </c>
    </row>
  </sheetData>
  <mergeCells count="1">
    <mergeCell ref="F5:Q5"/>
  </mergeCells>
  <dataValidations count="3">
    <dataValidation type="list" allowBlank="1" showErrorMessage="1" sqref="B7:B11" xr:uid="{00000000-0002-0000-0B00-000000000000}">
      <formula1>"Mutuo,Prestito auto,Prestito personale,Carta di credito,Altro"</formula1>
    </dataValidation>
    <dataValidation type="decimal" allowBlank="1" showErrorMessage="1" errorTitle="Tasso non valido" error="Scrivi il tasso in percentuale, per esempio 3,5%." sqref="D7:D11" xr:uid="{00000000-0002-0000-0B00-000001000000}">
      <formula1>0</formula1>
      <formula2>1</formula2>
    </dataValidation>
    <dataValidation type="decimal" operator="greaterThanOrEqual" allowBlank="1" showErrorMessage="1" errorTitle="Importo non valido" error="Scrivi un importo positivo in euro." sqref="C7:C11 E7:Q11" xr:uid="{00000000-0002-0000-0B00-000002000000}">
      <formula1>0</formula1>
    </dataValidation>
  </dataValidations>
  <hyperlinks>
    <hyperlink ref="A3" location="'Dashboard'!A1" display="← Torna alla Dashboard" xr:uid="{00000000-0004-0000-0B00-000000000000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B9C2D1"/>
  </sheetPr>
  <dimension ref="A1:AB14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14" customWidth="1"/>
    <col min="3" max="3" width="12" customWidth="1"/>
    <col min="4" max="4" width="14" customWidth="1"/>
    <col min="5" max="16" width="9" customWidth="1"/>
    <col min="17" max="28" width="13" hidden="1" customWidth="1"/>
  </cols>
  <sheetData>
    <row r="1" spans="1:28" ht="20.25" x14ac:dyDescent="0.3">
      <c r="A1" s="58" t="s">
        <v>302</v>
      </c>
    </row>
    <row r="2" spans="1:28" x14ac:dyDescent="0.25">
      <c r="A2" s="59" t="s">
        <v>303</v>
      </c>
    </row>
    <row r="3" spans="1:28" x14ac:dyDescent="0.25">
      <c r="A3" s="60" t="s">
        <v>148</v>
      </c>
    </row>
    <row r="5" spans="1:28" x14ac:dyDescent="0.25">
      <c r="E5" s="112" t="s">
        <v>260</v>
      </c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28" ht="30" customHeight="1" x14ac:dyDescent="0.25">
      <c r="A6" s="62" t="s">
        <v>304</v>
      </c>
      <c r="B6" s="63" t="s">
        <v>305</v>
      </c>
      <c r="C6" s="63" t="s">
        <v>306</v>
      </c>
      <c r="D6" s="63" t="s">
        <v>307</v>
      </c>
      <c r="E6" s="63" t="s">
        <v>265</v>
      </c>
      <c r="F6" s="63" t="s">
        <v>266</v>
      </c>
      <c r="G6" s="63" t="s">
        <v>267</v>
      </c>
      <c r="H6" s="63" t="s">
        <v>268</v>
      </c>
      <c r="I6" s="63" t="s">
        <v>269</v>
      </c>
      <c r="J6" s="63" t="s">
        <v>270</v>
      </c>
      <c r="K6" s="63" t="s">
        <v>271</v>
      </c>
      <c r="L6" s="63" t="s">
        <v>272</v>
      </c>
      <c r="M6" s="63" t="s">
        <v>273</v>
      </c>
      <c r="N6" s="63" t="s">
        <v>274</v>
      </c>
      <c r="O6" s="63" t="s">
        <v>275</v>
      </c>
      <c r="P6" s="63" t="s">
        <v>276</v>
      </c>
    </row>
    <row r="7" spans="1:28" x14ac:dyDescent="0.25">
      <c r="A7" s="65" t="s">
        <v>308</v>
      </c>
      <c r="B7" s="75">
        <v>15000</v>
      </c>
      <c r="C7" s="79">
        <v>46752</v>
      </c>
      <c r="D7" s="75">
        <v>9000</v>
      </c>
      <c r="E7" s="75">
        <v>300</v>
      </c>
      <c r="F7" s="75">
        <v>300</v>
      </c>
      <c r="G7" s="75">
        <v>300</v>
      </c>
      <c r="H7" s="75">
        <v>300</v>
      </c>
      <c r="I7" s="75">
        <v>300</v>
      </c>
      <c r="J7" s="75">
        <v>300</v>
      </c>
      <c r="K7" s="75">
        <v>300</v>
      </c>
      <c r="L7" s="75">
        <v>300</v>
      </c>
      <c r="M7" s="75">
        <v>300</v>
      </c>
      <c r="N7" s="75">
        <v>300</v>
      </c>
      <c r="O7" s="75">
        <v>300</v>
      </c>
      <c r="P7" s="75">
        <v>300</v>
      </c>
      <c r="Q7">
        <f t="shared" ref="Q7:Q12" si="0">IF($A7="",0,N($D7)+N(E7))</f>
        <v>9300</v>
      </c>
      <c r="R7">
        <f t="shared" ref="R7:AB12" si="1">IF($A7="",0,Q7+N(F7))</f>
        <v>9600</v>
      </c>
      <c r="S7">
        <f t="shared" si="1"/>
        <v>9900</v>
      </c>
      <c r="T7">
        <f t="shared" si="1"/>
        <v>10200</v>
      </c>
      <c r="U7">
        <f t="shared" si="1"/>
        <v>10500</v>
      </c>
      <c r="V7">
        <f t="shared" si="1"/>
        <v>10800</v>
      </c>
      <c r="W7">
        <f t="shared" si="1"/>
        <v>11100</v>
      </c>
      <c r="X7">
        <f t="shared" si="1"/>
        <v>11400</v>
      </c>
      <c r="Y7">
        <f t="shared" si="1"/>
        <v>11700</v>
      </c>
      <c r="Z7">
        <f t="shared" si="1"/>
        <v>12000</v>
      </c>
      <c r="AA7">
        <f t="shared" si="1"/>
        <v>12300</v>
      </c>
      <c r="AB7">
        <f t="shared" si="1"/>
        <v>12600</v>
      </c>
    </row>
    <row r="8" spans="1:28" x14ac:dyDescent="0.25">
      <c r="A8" s="65" t="s">
        <v>309</v>
      </c>
      <c r="B8" s="75">
        <v>12000</v>
      </c>
      <c r="C8" s="79">
        <v>47299</v>
      </c>
      <c r="D8" s="75">
        <v>2000</v>
      </c>
      <c r="E8" s="75">
        <v>150</v>
      </c>
      <c r="F8" s="75">
        <v>150</v>
      </c>
      <c r="G8" s="75">
        <v>150</v>
      </c>
      <c r="H8" s="75">
        <v>150</v>
      </c>
      <c r="I8" s="75">
        <v>150</v>
      </c>
      <c r="J8" s="75">
        <v>150</v>
      </c>
      <c r="K8" s="75">
        <v>150</v>
      </c>
      <c r="L8" s="75">
        <v>150</v>
      </c>
      <c r="M8" s="75">
        <v>150</v>
      </c>
      <c r="N8" s="75">
        <v>150</v>
      </c>
      <c r="O8" s="75">
        <v>150</v>
      </c>
      <c r="P8" s="75">
        <v>150</v>
      </c>
      <c r="Q8">
        <f t="shared" si="0"/>
        <v>2150</v>
      </c>
      <c r="R8">
        <f t="shared" si="1"/>
        <v>2300</v>
      </c>
      <c r="S8">
        <f t="shared" si="1"/>
        <v>2450</v>
      </c>
      <c r="T8">
        <f t="shared" si="1"/>
        <v>2600</v>
      </c>
      <c r="U8">
        <f t="shared" si="1"/>
        <v>2750</v>
      </c>
      <c r="V8">
        <f t="shared" si="1"/>
        <v>2900</v>
      </c>
      <c r="W8">
        <f t="shared" si="1"/>
        <v>3050</v>
      </c>
      <c r="X8">
        <f t="shared" si="1"/>
        <v>3200</v>
      </c>
      <c r="Y8">
        <f t="shared" si="1"/>
        <v>3350</v>
      </c>
      <c r="Z8">
        <f t="shared" si="1"/>
        <v>3500</v>
      </c>
      <c r="AA8">
        <f t="shared" si="1"/>
        <v>3650</v>
      </c>
      <c r="AB8">
        <f t="shared" si="1"/>
        <v>3800</v>
      </c>
    </row>
    <row r="9" spans="1:28" x14ac:dyDescent="0.25">
      <c r="A9" s="65" t="s">
        <v>310</v>
      </c>
      <c r="B9" s="75">
        <v>25000</v>
      </c>
      <c r="C9" s="79">
        <v>51380</v>
      </c>
      <c r="D9" s="75">
        <v>3000</v>
      </c>
      <c r="E9" s="75">
        <v>100</v>
      </c>
      <c r="F9" s="75">
        <v>100</v>
      </c>
      <c r="G9" s="75">
        <v>100</v>
      </c>
      <c r="H9" s="75">
        <v>100</v>
      </c>
      <c r="I9" s="75">
        <v>100</v>
      </c>
      <c r="J9" s="75">
        <v>100</v>
      </c>
      <c r="K9" s="75">
        <v>100</v>
      </c>
      <c r="L9" s="75">
        <v>100</v>
      </c>
      <c r="M9" s="75">
        <v>100</v>
      </c>
      <c r="N9" s="75">
        <v>100</v>
      </c>
      <c r="O9" s="75">
        <v>100</v>
      </c>
      <c r="P9" s="75">
        <v>100</v>
      </c>
      <c r="Q9">
        <f t="shared" si="0"/>
        <v>3100</v>
      </c>
      <c r="R9">
        <f t="shared" si="1"/>
        <v>3200</v>
      </c>
      <c r="S9">
        <f t="shared" si="1"/>
        <v>3300</v>
      </c>
      <c r="T9">
        <f t="shared" si="1"/>
        <v>3400</v>
      </c>
      <c r="U9">
        <f t="shared" si="1"/>
        <v>3500</v>
      </c>
      <c r="V9">
        <f t="shared" si="1"/>
        <v>3600</v>
      </c>
      <c r="W9">
        <f t="shared" si="1"/>
        <v>3700</v>
      </c>
      <c r="X9">
        <f t="shared" si="1"/>
        <v>3800</v>
      </c>
      <c r="Y9">
        <f t="shared" si="1"/>
        <v>3900</v>
      </c>
      <c r="Z9">
        <f t="shared" si="1"/>
        <v>4000</v>
      </c>
      <c r="AA9">
        <f t="shared" si="1"/>
        <v>4100</v>
      </c>
      <c r="AB9">
        <f t="shared" si="1"/>
        <v>4200</v>
      </c>
    </row>
    <row r="10" spans="1:28" x14ac:dyDescent="0.25">
      <c r="A10" s="65" t="s">
        <v>311</v>
      </c>
      <c r="B10" s="75">
        <v>6000</v>
      </c>
      <c r="C10" s="79">
        <v>46568</v>
      </c>
      <c r="D10" s="75">
        <v>1500</v>
      </c>
      <c r="E10" s="75">
        <v>250</v>
      </c>
      <c r="F10" s="75">
        <v>250</v>
      </c>
      <c r="G10" s="75">
        <v>250</v>
      </c>
      <c r="H10" s="75">
        <v>250</v>
      </c>
      <c r="I10" s="75">
        <v>250</v>
      </c>
      <c r="J10" s="75">
        <v>250</v>
      </c>
      <c r="K10" s="75">
        <v>250</v>
      </c>
      <c r="L10" s="75">
        <v>250</v>
      </c>
      <c r="M10" s="75">
        <v>250</v>
      </c>
      <c r="N10" s="75">
        <v>250</v>
      </c>
      <c r="O10" s="75">
        <v>250</v>
      </c>
      <c r="P10" s="75">
        <v>250</v>
      </c>
      <c r="Q10">
        <f t="shared" si="0"/>
        <v>1750</v>
      </c>
      <c r="R10">
        <f t="shared" si="1"/>
        <v>2000</v>
      </c>
      <c r="S10">
        <f t="shared" si="1"/>
        <v>2250</v>
      </c>
      <c r="T10">
        <f t="shared" si="1"/>
        <v>2500</v>
      </c>
      <c r="U10">
        <f t="shared" si="1"/>
        <v>2750</v>
      </c>
      <c r="V10">
        <f t="shared" si="1"/>
        <v>3000</v>
      </c>
      <c r="W10">
        <f t="shared" si="1"/>
        <v>3250</v>
      </c>
      <c r="X10">
        <f t="shared" si="1"/>
        <v>3500</v>
      </c>
      <c r="Y10">
        <f t="shared" si="1"/>
        <v>3750</v>
      </c>
      <c r="Z10">
        <f t="shared" si="1"/>
        <v>4000</v>
      </c>
      <c r="AA10">
        <f t="shared" si="1"/>
        <v>4250</v>
      </c>
      <c r="AB10">
        <f t="shared" si="1"/>
        <v>4500</v>
      </c>
    </row>
    <row r="11" spans="1:28" x14ac:dyDescent="0.25">
      <c r="A11" s="65"/>
      <c r="B11" s="75"/>
      <c r="C11" s="79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>
        <f t="shared" si="0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f t="shared" si="1"/>
        <v>0</v>
      </c>
      <c r="Z11">
        <f t="shared" si="1"/>
        <v>0</v>
      </c>
      <c r="AA11">
        <f t="shared" si="1"/>
        <v>0</v>
      </c>
      <c r="AB11">
        <f t="shared" si="1"/>
        <v>0</v>
      </c>
    </row>
    <row r="12" spans="1:28" x14ac:dyDescent="0.25">
      <c r="A12" s="65"/>
      <c r="B12" s="75"/>
      <c r="C12" s="79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>
        <f t="shared" si="0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f t="shared" si="1"/>
        <v>0</v>
      </c>
      <c r="Z12">
        <f t="shared" si="1"/>
        <v>0</v>
      </c>
      <c r="AA12">
        <f t="shared" si="1"/>
        <v>0</v>
      </c>
      <c r="AB12">
        <f t="shared" si="1"/>
        <v>0</v>
      </c>
    </row>
    <row r="14" spans="1:28" x14ac:dyDescent="0.25">
      <c r="A14" s="73" t="s">
        <v>312</v>
      </c>
    </row>
  </sheetData>
  <mergeCells count="1">
    <mergeCell ref="E5:P5"/>
  </mergeCells>
  <dataValidations count="2">
    <dataValidation type="date" allowBlank="1" showErrorMessage="1" errorTitle="Data non valida" error="Scrivi una data, per esempio 30/06/2028." sqref="C7:C12" xr:uid="{00000000-0002-0000-0C00-000000000000}">
      <formula1>DATE(2000,1,1)</formula1>
      <formula2>DATE(2100,12,31)</formula2>
    </dataValidation>
    <dataValidation type="decimal" operator="greaterThanOrEqual" allowBlank="1" showErrorMessage="1" errorTitle="Importo non valido" error="Scrivi un importo positivo in euro." sqref="B7:B12 D7:P12" xr:uid="{00000000-0002-0000-0C00-000001000000}">
      <formula1>0</formula1>
    </dataValidation>
  </dataValidations>
  <hyperlinks>
    <hyperlink ref="A3" location="'Dashboard'!A1" display="← Torna alla Dashboard" xr:uid="{00000000-0004-0000-0C00-000000000000}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31"/>
  <sheetViews>
    <sheetView workbookViewId="0"/>
  </sheetViews>
  <sheetFormatPr defaultRowHeight="15" x14ac:dyDescent="0.25"/>
  <cols>
    <col min="1" max="1" width="30" customWidth="1"/>
  </cols>
  <sheetData>
    <row r="1" spans="1:16" ht="15.75" x14ac:dyDescent="0.25">
      <c r="A1" s="80" t="s">
        <v>313</v>
      </c>
    </row>
    <row r="3" spans="1:16" x14ac:dyDescent="0.25">
      <c r="A3" t="s">
        <v>155</v>
      </c>
      <c r="C3">
        <v>0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</row>
    <row r="4" spans="1:16" x14ac:dyDescent="0.25">
      <c r="C4" t="s">
        <v>314</v>
      </c>
      <c r="D4" t="s">
        <v>265</v>
      </c>
      <c r="E4" t="s">
        <v>266</v>
      </c>
      <c r="F4" t="s">
        <v>267</v>
      </c>
      <c r="G4" t="s">
        <v>268</v>
      </c>
      <c r="H4" t="s">
        <v>269</v>
      </c>
      <c r="I4" t="s">
        <v>270</v>
      </c>
      <c r="J4" t="s">
        <v>271</v>
      </c>
      <c r="K4" t="s">
        <v>272</v>
      </c>
      <c r="L4" t="s">
        <v>273</v>
      </c>
      <c r="M4" t="s">
        <v>274</v>
      </c>
      <c r="N4" t="s">
        <v>275</v>
      </c>
      <c r="O4" t="s">
        <v>276</v>
      </c>
      <c r="P4" t="s">
        <v>156</v>
      </c>
    </row>
    <row r="5" spans="1:16" x14ac:dyDescent="0.25">
      <c r="A5" s="70" t="s">
        <v>84</v>
      </c>
      <c r="D5">
        <f>SUMIFS(Movimenti!$D$5:$D$2004,Movimenti!$E$5:$E$2004,"Entrata fissa",Movimenti!$F$5:$F$2004,D$3,Movimenti!$G$5:$G$2004,Impostazioni!$B$5)</f>
        <v>4100</v>
      </c>
      <c r="E5">
        <f>SUMIFS(Movimenti!$D$5:$D$2004,Movimenti!$E$5:$E$2004,"Entrata fissa",Movimenti!$F$5:$F$2004,E$3,Movimenti!$G$5:$G$2004,Impostazioni!$B$5)</f>
        <v>4100</v>
      </c>
      <c r="F5">
        <f>SUMIFS(Movimenti!$D$5:$D$2004,Movimenti!$E$5:$E$2004,"Entrata fissa",Movimenti!$F$5:$F$2004,F$3,Movimenti!$G$5:$G$2004,Impostazioni!$B$5)</f>
        <v>4100</v>
      </c>
      <c r="G5">
        <f>SUMIFS(Movimenti!$D$5:$D$2004,Movimenti!$E$5:$E$2004,"Entrata fissa",Movimenti!$F$5:$F$2004,G$3,Movimenti!$G$5:$G$2004,Impostazioni!$B$5)</f>
        <v>4100</v>
      </c>
      <c r="H5">
        <f>SUMIFS(Movimenti!$D$5:$D$2004,Movimenti!$E$5:$E$2004,"Entrata fissa",Movimenti!$F$5:$F$2004,H$3,Movimenti!$G$5:$G$2004,Impostazioni!$B$5)</f>
        <v>4100</v>
      </c>
      <c r="I5">
        <f>SUMIFS(Movimenti!$D$5:$D$2004,Movimenti!$E$5:$E$2004,"Entrata fissa",Movimenti!$F$5:$F$2004,I$3,Movimenti!$G$5:$G$2004,Impostazioni!$B$5)</f>
        <v>4100</v>
      </c>
      <c r="J5">
        <f>SUMIFS(Movimenti!$D$5:$D$2004,Movimenti!$E$5:$E$2004,"Entrata fissa",Movimenti!$F$5:$F$2004,J$3,Movimenti!$G$5:$G$2004,Impostazioni!$B$5)</f>
        <v>4100</v>
      </c>
      <c r="K5">
        <f>SUMIFS(Movimenti!$D$5:$D$2004,Movimenti!$E$5:$E$2004,"Entrata fissa",Movimenti!$F$5:$F$2004,K$3,Movimenti!$G$5:$G$2004,Impostazioni!$B$5)</f>
        <v>4100</v>
      </c>
      <c r="L5">
        <f>SUMIFS(Movimenti!$D$5:$D$2004,Movimenti!$E$5:$E$2004,"Entrata fissa",Movimenti!$F$5:$F$2004,L$3,Movimenti!$G$5:$G$2004,Impostazioni!$B$5)</f>
        <v>4100</v>
      </c>
      <c r="M5">
        <f>SUMIFS(Movimenti!$D$5:$D$2004,Movimenti!$E$5:$E$2004,"Entrata fissa",Movimenti!$F$5:$F$2004,M$3,Movimenti!$G$5:$G$2004,Impostazioni!$B$5)</f>
        <v>4100</v>
      </c>
      <c r="N5">
        <f>SUMIFS(Movimenti!$D$5:$D$2004,Movimenti!$E$5:$E$2004,"Entrata fissa",Movimenti!$F$5:$F$2004,N$3,Movimenti!$G$5:$G$2004,Impostazioni!$B$5)</f>
        <v>4100</v>
      </c>
      <c r="O5">
        <f>SUMIFS(Movimenti!$D$5:$D$2004,Movimenti!$E$5:$E$2004,"Entrata fissa",Movimenti!$F$5:$F$2004,O$3,Movimenti!$G$5:$G$2004,Impostazioni!$B$5)</f>
        <v>4100</v>
      </c>
      <c r="P5">
        <f t="shared" ref="P5:P11" si="0">SUM(D5:O5)</f>
        <v>49200</v>
      </c>
    </row>
    <row r="6" spans="1:16" x14ac:dyDescent="0.25">
      <c r="A6" s="70" t="s">
        <v>85</v>
      </c>
      <c r="D6">
        <f>SUMIFS(Movimenti!$D$5:$D$2004,Movimenti!$E$5:$E$2004,"Entrata variabile",Movimenti!$F$5:$F$2004,D$3,Movimenti!$G$5:$G$2004,Impostazioni!$B$5)</f>
        <v>0</v>
      </c>
      <c r="E6">
        <f>SUMIFS(Movimenti!$D$5:$D$2004,Movimenti!$E$5:$E$2004,"Entrata variabile",Movimenti!$F$5:$F$2004,E$3,Movimenti!$G$5:$G$2004,Impostazioni!$B$5)</f>
        <v>120</v>
      </c>
      <c r="F6">
        <f>SUMIFS(Movimenti!$D$5:$D$2004,Movimenti!$E$5:$E$2004,"Entrata variabile",Movimenti!$F$5:$F$2004,F$3,Movimenti!$G$5:$G$2004,Impostazioni!$B$5)</f>
        <v>350</v>
      </c>
      <c r="G6">
        <f>SUMIFS(Movimenti!$D$5:$D$2004,Movimenti!$E$5:$E$2004,"Entrata variabile",Movimenti!$F$5:$F$2004,G$3,Movimenti!$G$5:$G$2004,Impostazioni!$B$5)</f>
        <v>0</v>
      </c>
      <c r="H6">
        <f>SUMIFS(Movimenti!$D$5:$D$2004,Movimenti!$E$5:$E$2004,"Entrata variabile",Movimenti!$F$5:$F$2004,H$3,Movimenti!$G$5:$G$2004,Impostazioni!$B$5)</f>
        <v>0</v>
      </c>
      <c r="I6">
        <f>SUMIFS(Movimenti!$D$5:$D$2004,Movimenti!$E$5:$E$2004,"Entrata variabile",Movimenti!$F$5:$F$2004,I$3,Movimenti!$G$5:$G$2004,Impostazioni!$B$5)</f>
        <v>220</v>
      </c>
      <c r="J6">
        <f>SUMIFS(Movimenti!$D$5:$D$2004,Movimenti!$E$5:$E$2004,"Entrata variabile",Movimenti!$F$5:$F$2004,J$3,Movimenti!$G$5:$G$2004,Impostazioni!$B$5)</f>
        <v>1280</v>
      </c>
      <c r="K6">
        <f>SUMIFS(Movimenti!$D$5:$D$2004,Movimenti!$E$5:$E$2004,"Entrata variabile",Movimenti!$F$5:$F$2004,K$3,Movimenti!$G$5:$G$2004,Impostazioni!$B$5)</f>
        <v>0</v>
      </c>
      <c r="L6">
        <f>SUMIFS(Movimenti!$D$5:$D$2004,Movimenti!$E$5:$E$2004,"Entrata variabile",Movimenti!$F$5:$F$2004,L$3,Movimenti!$G$5:$G$2004,Impostazioni!$B$5)</f>
        <v>400</v>
      </c>
      <c r="M6">
        <f>SUMIFS(Movimenti!$D$5:$D$2004,Movimenti!$E$5:$E$2004,"Entrata variabile",Movimenti!$F$5:$F$2004,M$3,Movimenti!$G$5:$G$2004,Impostazioni!$B$5)</f>
        <v>0</v>
      </c>
      <c r="N6">
        <f>SUMIFS(Movimenti!$D$5:$D$2004,Movimenti!$E$5:$E$2004,"Entrata variabile",Movimenti!$F$5:$F$2004,N$3,Movimenti!$G$5:$G$2004,Impostazioni!$B$5)</f>
        <v>300</v>
      </c>
      <c r="O6">
        <f>SUMIFS(Movimenti!$D$5:$D$2004,Movimenti!$E$5:$E$2004,"Entrata variabile",Movimenti!$F$5:$F$2004,O$3,Movimenti!$G$5:$G$2004,Impostazioni!$B$5)</f>
        <v>4100</v>
      </c>
      <c r="P6">
        <f t="shared" si="0"/>
        <v>6770</v>
      </c>
    </row>
    <row r="7" spans="1:16" x14ac:dyDescent="0.25">
      <c r="A7" s="70" t="s">
        <v>315</v>
      </c>
      <c r="D7">
        <f t="shared" ref="D7:O7" si="1">D5+D6</f>
        <v>4100</v>
      </c>
      <c r="E7">
        <f t="shared" si="1"/>
        <v>4220</v>
      </c>
      <c r="F7">
        <f t="shared" si="1"/>
        <v>4450</v>
      </c>
      <c r="G7">
        <f t="shared" si="1"/>
        <v>4100</v>
      </c>
      <c r="H7">
        <f t="shared" si="1"/>
        <v>4100</v>
      </c>
      <c r="I7">
        <f t="shared" si="1"/>
        <v>4320</v>
      </c>
      <c r="J7">
        <f t="shared" si="1"/>
        <v>5380</v>
      </c>
      <c r="K7">
        <f t="shared" si="1"/>
        <v>4100</v>
      </c>
      <c r="L7">
        <f t="shared" si="1"/>
        <v>4500</v>
      </c>
      <c r="M7">
        <f t="shared" si="1"/>
        <v>4100</v>
      </c>
      <c r="N7">
        <f t="shared" si="1"/>
        <v>4400</v>
      </c>
      <c r="O7">
        <f t="shared" si="1"/>
        <v>8200</v>
      </c>
      <c r="P7">
        <f t="shared" si="0"/>
        <v>55970</v>
      </c>
    </row>
    <row r="8" spans="1:16" x14ac:dyDescent="0.25">
      <c r="A8" s="70" t="s">
        <v>87</v>
      </c>
      <c r="D8">
        <f>SUMIFS(Movimenti!$D$5:$D$2004,Movimenti!$E$5:$E$2004,"Spesa fissa",Movimenti!$F$5:$F$2004,D$3,Movimenti!$G$5:$G$2004,Impostazioni!$B$5)</f>
        <v>1767</v>
      </c>
      <c r="E8">
        <f>SUMIFS(Movimenti!$D$5:$D$2004,Movimenti!$E$5:$E$2004,"Spesa fissa",Movimenti!$F$5:$F$2004,E$3,Movimenti!$G$5:$G$2004,Impostazioni!$B$5)</f>
        <v>1698</v>
      </c>
      <c r="F8">
        <f>SUMIFS(Movimenti!$D$5:$D$2004,Movimenti!$E$5:$E$2004,"Spesa fissa",Movimenti!$F$5:$F$2004,F$3,Movimenti!$G$5:$G$2004,Impostazioni!$B$5)</f>
        <v>2182</v>
      </c>
      <c r="G8">
        <f>SUMIFS(Movimenti!$D$5:$D$2004,Movimenti!$E$5:$E$2004,"Spesa fissa",Movimenti!$F$5:$F$2004,G$3,Movimenti!$G$5:$G$2004,Impostazioni!$B$5)</f>
        <v>1736</v>
      </c>
      <c r="H8">
        <f>SUMIFS(Movimenti!$D$5:$D$2004,Movimenti!$E$5:$E$2004,"Spesa fissa",Movimenti!$F$5:$F$2004,H$3,Movimenti!$G$5:$G$2004,Impostazioni!$B$5)</f>
        <v>1776</v>
      </c>
      <c r="I8">
        <f>SUMIFS(Movimenti!$D$5:$D$2004,Movimenti!$E$5:$E$2004,"Spesa fissa",Movimenti!$F$5:$F$2004,I$3,Movimenti!$G$5:$G$2004,Impostazioni!$B$5)</f>
        <v>1650</v>
      </c>
      <c r="J8">
        <f>SUMIFS(Movimenti!$D$5:$D$2004,Movimenti!$E$5:$E$2004,"Spesa fissa",Movimenti!$F$5:$F$2004,J$3,Movimenti!$G$5:$G$2004,Impostazioni!$B$5)</f>
        <v>1372</v>
      </c>
      <c r="K8">
        <f>SUMIFS(Movimenti!$D$5:$D$2004,Movimenti!$E$5:$E$2004,"Spesa fissa",Movimenti!$F$5:$F$2004,K$3,Movimenti!$G$5:$G$2004,Impostazioni!$B$5)</f>
        <v>1386</v>
      </c>
      <c r="L8">
        <f>SUMIFS(Movimenti!$D$5:$D$2004,Movimenti!$E$5:$E$2004,"Spesa fissa",Movimenti!$F$5:$F$2004,L$3,Movimenti!$G$5:$G$2004,Impostazioni!$B$5)</f>
        <v>1781</v>
      </c>
      <c r="M8">
        <f>SUMIFS(Movimenti!$D$5:$D$2004,Movimenti!$E$5:$E$2004,"Spesa fissa",Movimenti!$F$5:$F$2004,M$3,Movimenti!$G$5:$G$2004,Impostazioni!$B$5)</f>
        <v>1739</v>
      </c>
      <c r="N8">
        <f>SUMIFS(Movimenti!$D$5:$D$2004,Movimenti!$E$5:$E$2004,"Spesa fissa",Movimenti!$F$5:$F$2004,N$3,Movimenti!$G$5:$G$2004,Impostazioni!$B$5)</f>
        <v>1659</v>
      </c>
      <c r="O8">
        <f>SUMIFS(Movimenti!$D$5:$D$2004,Movimenti!$E$5:$E$2004,"Spesa fissa",Movimenti!$F$5:$F$2004,O$3,Movimenti!$G$5:$G$2004,Impostazioni!$B$5)</f>
        <v>1758</v>
      </c>
      <c r="P8">
        <f t="shared" si="0"/>
        <v>20504</v>
      </c>
    </row>
    <row r="9" spans="1:16" x14ac:dyDescent="0.25">
      <c r="A9" s="70" t="s">
        <v>88</v>
      </c>
      <c r="D9">
        <f>SUMIFS(Movimenti!$D$5:$D$2004,Movimenti!$E$5:$E$2004,"Spesa variabile",Movimenti!$F$5:$F$2004,D$3,Movimenti!$G$5:$G$2004,Impostazioni!$B$5)</f>
        <v>1026.27</v>
      </c>
      <c r="E9">
        <f>SUMIFS(Movimenti!$D$5:$D$2004,Movimenti!$E$5:$E$2004,"Spesa variabile",Movimenti!$F$5:$F$2004,E$3,Movimenti!$G$5:$G$2004,Impostazioni!$B$5)</f>
        <v>1310.94</v>
      </c>
      <c r="F9">
        <f>SUMIFS(Movimenti!$D$5:$D$2004,Movimenti!$E$5:$E$2004,"Spesa variabile",Movimenti!$F$5:$F$2004,F$3,Movimenti!$G$5:$G$2004,Impostazioni!$B$5)</f>
        <v>1184.8599999999999</v>
      </c>
      <c r="G9">
        <f>SUMIFS(Movimenti!$D$5:$D$2004,Movimenti!$E$5:$E$2004,"Spesa variabile",Movimenti!$F$5:$F$2004,G$3,Movimenti!$G$5:$G$2004,Impostazioni!$B$5)</f>
        <v>1420.4699999999998</v>
      </c>
      <c r="H9">
        <f>SUMIFS(Movimenti!$D$5:$D$2004,Movimenti!$E$5:$E$2004,"Spesa variabile",Movimenti!$F$5:$F$2004,H$3,Movimenti!$G$5:$G$2004,Impostazioni!$B$5)</f>
        <v>1285.76</v>
      </c>
      <c r="I9">
        <f>SUMIFS(Movimenti!$D$5:$D$2004,Movimenti!$E$5:$E$2004,"Spesa variabile",Movimenti!$F$5:$F$2004,I$3,Movimenti!$G$5:$G$2004,Impostazioni!$B$5)</f>
        <v>1394.8700000000001</v>
      </c>
      <c r="J9">
        <f>SUMIFS(Movimenti!$D$5:$D$2004,Movimenti!$E$5:$E$2004,"Spesa variabile",Movimenti!$F$5:$F$2004,J$3,Movimenti!$G$5:$G$2004,Impostazioni!$B$5)</f>
        <v>1044.0800000000002</v>
      </c>
      <c r="K9">
        <f>SUMIFS(Movimenti!$D$5:$D$2004,Movimenti!$E$5:$E$2004,"Spesa variabile",Movimenti!$F$5:$F$2004,K$3,Movimenti!$G$5:$G$2004,Impostazioni!$B$5)</f>
        <v>2550.21</v>
      </c>
      <c r="L9">
        <f>SUMIFS(Movimenti!$D$5:$D$2004,Movimenti!$E$5:$E$2004,"Spesa variabile",Movimenti!$F$5:$F$2004,L$3,Movimenti!$G$5:$G$2004,Impostazioni!$B$5)</f>
        <v>1287.6099999999999</v>
      </c>
      <c r="M9">
        <f>SUMIFS(Movimenti!$D$5:$D$2004,Movimenti!$E$5:$E$2004,"Spesa variabile",Movimenti!$F$5:$F$2004,M$3,Movimenti!$G$5:$G$2004,Impostazioni!$B$5)</f>
        <v>1378.86</v>
      </c>
      <c r="N9">
        <f>SUMIFS(Movimenti!$D$5:$D$2004,Movimenti!$E$5:$E$2004,"Spesa variabile",Movimenti!$F$5:$F$2004,N$3,Movimenti!$G$5:$G$2004,Impostazioni!$B$5)</f>
        <v>1151.9400000000003</v>
      </c>
      <c r="O9">
        <f>SUMIFS(Movimenti!$D$5:$D$2004,Movimenti!$E$5:$E$2004,"Spesa variabile",Movimenti!$F$5:$F$2004,O$3,Movimenti!$G$5:$G$2004,Impostazioni!$B$5)</f>
        <v>1638.1</v>
      </c>
      <c r="P9">
        <f t="shared" si="0"/>
        <v>16673.97</v>
      </c>
    </row>
    <row r="10" spans="1:16" x14ac:dyDescent="0.25">
      <c r="A10" s="70" t="s">
        <v>316</v>
      </c>
      <c r="D10">
        <f t="shared" ref="D10:O10" si="2">D8+D9</f>
        <v>2793.27</v>
      </c>
      <c r="E10">
        <f t="shared" si="2"/>
        <v>3008.94</v>
      </c>
      <c r="F10">
        <f t="shared" si="2"/>
        <v>3366.8599999999997</v>
      </c>
      <c r="G10">
        <f t="shared" si="2"/>
        <v>3156.47</v>
      </c>
      <c r="H10">
        <f t="shared" si="2"/>
        <v>3061.76</v>
      </c>
      <c r="I10">
        <f t="shared" si="2"/>
        <v>3044.87</v>
      </c>
      <c r="J10">
        <f t="shared" si="2"/>
        <v>2416.08</v>
      </c>
      <c r="K10">
        <f t="shared" si="2"/>
        <v>3936.21</v>
      </c>
      <c r="L10">
        <f t="shared" si="2"/>
        <v>3068.6099999999997</v>
      </c>
      <c r="M10">
        <f t="shared" si="2"/>
        <v>3117.8599999999997</v>
      </c>
      <c r="N10">
        <f t="shared" si="2"/>
        <v>2810.9400000000005</v>
      </c>
      <c r="O10">
        <f t="shared" si="2"/>
        <v>3396.1</v>
      </c>
      <c r="P10">
        <f t="shared" si="0"/>
        <v>37177.97</v>
      </c>
    </row>
    <row r="11" spans="1:16" x14ac:dyDescent="0.25">
      <c r="A11" s="70" t="s">
        <v>90</v>
      </c>
      <c r="D11">
        <f t="shared" ref="D11:O11" si="3">D7-D10</f>
        <v>1306.73</v>
      </c>
      <c r="E11">
        <f t="shared" si="3"/>
        <v>1211.06</v>
      </c>
      <c r="F11">
        <f t="shared" si="3"/>
        <v>1083.1400000000003</v>
      </c>
      <c r="G11">
        <f t="shared" si="3"/>
        <v>943.5300000000002</v>
      </c>
      <c r="H11">
        <f t="shared" si="3"/>
        <v>1038.2399999999998</v>
      </c>
      <c r="I11">
        <f t="shared" si="3"/>
        <v>1275.1300000000001</v>
      </c>
      <c r="J11">
        <f t="shared" si="3"/>
        <v>2963.92</v>
      </c>
      <c r="K11">
        <f t="shared" si="3"/>
        <v>163.78999999999996</v>
      </c>
      <c r="L11">
        <f t="shared" si="3"/>
        <v>1431.3900000000003</v>
      </c>
      <c r="M11">
        <f t="shared" si="3"/>
        <v>982.14000000000033</v>
      </c>
      <c r="N11">
        <f t="shared" si="3"/>
        <v>1589.0599999999995</v>
      </c>
      <c r="O11">
        <f t="shared" si="3"/>
        <v>4803.9</v>
      </c>
      <c r="P11">
        <f t="shared" si="0"/>
        <v>18792.03</v>
      </c>
    </row>
    <row r="12" spans="1:16" x14ac:dyDescent="0.25">
      <c r="A12" s="70" t="s">
        <v>317</v>
      </c>
      <c r="D12">
        <f t="shared" ref="D12:P12" si="4">IF(D7=0,"",D11/D7)</f>
        <v>0.31871463414634149</v>
      </c>
      <c r="E12">
        <f t="shared" si="4"/>
        <v>0.28698104265402841</v>
      </c>
      <c r="F12">
        <f t="shared" si="4"/>
        <v>0.24340224719101131</v>
      </c>
      <c r="G12">
        <f t="shared" si="4"/>
        <v>0.23012926829268299</v>
      </c>
      <c r="H12">
        <f t="shared" si="4"/>
        <v>0.25322926829268289</v>
      </c>
      <c r="I12">
        <f t="shared" si="4"/>
        <v>0.29516898148148152</v>
      </c>
      <c r="J12">
        <f t="shared" si="4"/>
        <v>0.55091449814126392</v>
      </c>
      <c r="K12">
        <f t="shared" si="4"/>
        <v>3.9948780487804869E-2</v>
      </c>
      <c r="L12">
        <f t="shared" si="4"/>
        <v>0.31808666666666674</v>
      </c>
      <c r="M12">
        <f t="shared" si="4"/>
        <v>0.23954634146341472</v>
      </c>
      <c r="N12">
        <f t="shared" si="4"/>
        <v>0.36114999999999986</v>
      </c>
      <c r="O12">
        <f t="shared" si="4"/>
        <v>0.585841463414634</v>
      </c>
      <c r="P12">
        <f t="shared" si="4"/>
        <v>0.335751831338217</v>
      </c>
    </row>
    <row r="13" spans="1:16" x14ac:dyDescent="0.25">
      <c r="A13" s="70" t="s">
        <v>318</v>
      </c>
      <c r="D13">
        <f>SUMIF('Dati investimenti'!$C$7:$C$14,"Sì",'Dati investimenti'!E$7:E$14)</f>
        <v>250</v>
      </c>
      <c r="E13">
        <f>SUMIF('Dati investimenti'!$C$7:$C$14,"Sì",'Dati investimenti'!F$7:F$14)</f>
        <v>250</v>
      </c>
      <c r="F13">
        <f>SUMIF('Dati investimenti'!$C$7:$C$14,"Sì",'Dati investimenti'!G$7:G$14)</f>
        <v>250</v>
      </c>
      <c r="G13">
        <f>SUMIF('Dati investimenti'!$C$7:$C$14,"Sì",'Dati investimenti'!H$7:H$14)</f>
        <v>250</v>
      </c>
      <c r="H13">
        <f>SUMIF('Dati investimenti'!$C$7:$C$14,"Sì",'Dati investimenti'!I$7:I$14)</f>
        <v>2250</v>
      </c>
      <c r="I13">
        <f>SUMIF('Dati investimenti'!$C$7:$C$14,"Sì",'Dati investimenti'!J$7:J$14)</f>
        <v>1250</v>
      </c>
      <c r="J13">
        <f>SUMIF('Dati investimenti'!$C$7:$C$14,"Sì",'Dati investimenti'!K$7:K$14)</f>
        <v>250</v>
      </c>
      <c r="K13">
        <f>SUMIF('Dati investimenti'!$C$7:$C$14,"Sì",'Dati investimenti'!L$7:L$14)</f>
        <v>250</v>
      </c>
      <c r="L13">
        <f>SUMIF('Dati investimenti'!$C$7:$C$14,"Sì",'Dati investimenti'!M$7:M$14)</f>
        <v>250</v>
      </c>
      <c r="M13">
        <f>SUMIF('Dati investimenti'!$C$7:$C$14,"Sì",'Dati investimenti'!N$7:N$14)</f>
        <v>250</v>
      </c>
      <c r="N13">
        <f>SUMIF('Dati investimenti'!$C$7:$C$14,"Sì",'Dati investimenti'!O$7:O$14)</f>
        <v>250</v>
      </c>
      <c r="O13">
        <f>SUMIF('Dati investimenti'!$C$7:$C$14,"Sì",'Dati investimenti'!P$7:P$14)</f>
        <v>250</v>
      </c>
      <c r="P13">
        <f>SUM(D13:O13)</f>
        <v>6000</v>
      </c>
    </row>
    <row r="14" spans="1:16" x14ac:dyDescent="0.25">
      <c r="A14" s="70" t="s">
        <v>319</v>
      </c>
      <c r="D14">
        <f>SUM('Dati investimenti'!E$7:E$14)</f>
        <v>540</v>
      </c>
      <c r="E14">
        <f>SUM('Dati investimenti'!F$7:F$14)</f>
        <v>540</v>
      </c>
      <c r="F14">
        <f>SUM('Dati investimenti'!G$7:G$14)</f>
        <v>540</v>
      </c>
      <c r="G14">
        <f>SUM('Dati investimenti'!H$7:H$14)</f>
        <v>540</v>
      </c>
      <c r="H14">
        <f>SUM('Dati investimenti'!I$7:I$14)</f>
        <v>2540</v>
      </c>
      <c r="I14">
        <f>SUM('Dati investimenti'!J$7:J$14)</f>
        <v>1540</v>
      </c>
      <c r="J14">
        <f>SUM('Dati investimenti'!K$7:K$14)</f>
        <v>540</v>
      </c>
      <c r="K14">
        <f>SUM('Dati investimenti'!L$7:L$14)</f>
        <v>540</v>
      </c>
      <c r="L14">
        <f>SUM('Dati investimenti'!M$7:M$14)</f>
        <v>540</v>
      </c>
      <c r="M14">
        <f>SUM('Dati investimenti'!N$7:N$14)</f>
        <v>540</v>
      </c>
      <c r="N14">
        <f>SUM('Dati investimenti'!O$7:O$14)</f>
        <v>540</v>
      </c>
      <c r="O14">
        <f>SUM('Dati investimenti'!P$7:P$14)</f>
        <v>540</v>
      </c>
      <c r="P14">
        <f>SUM(D14:O14)</f>
        <v>9480</v>
      </c>
    </row>
    <row r="15" spans="1:16" x14ac:dyDescent="0.25">
      <c r="A15" s="70" t="s">
        <v>320</v>
      </c>
      <c r="D15">
        <f>SUM('Dati obiettivi'!E$7:E$12)</f>
        <v>800</v>
      </c>
      <c r="E15">
        <f>SUM('Dati obiettivi'!F$7:F$12)</f>
        <v>800</v>
      </c>
      <c r="F15">
        <f>SUM('Dati obiettivi'!G$7:G$12)</f>
        <v>800</v>
      </c>
      <c r="G15">
        <f>SUM('Dati obiettivi'!H$7:H$12)</f>
        <v>800</v>
      </c>
      <c r="H15">
        <f>SUM('Dati obiettivi'!I$7:I$12)</f>
        <v>800</v>
      </c>
      <c r="I15">
        <f>SUM('Dati obiettivi'!J$7:J$12)</f>
        <v>800</v>
      </c>
      <c r="J15">
        <f>SUM('Dati obiettivi'!K$7:K$12)</f>
        <v>800</v>
      </c>
      <c r="K15">
        <f>SUM('Dati obiettivi'!L$7:L$12)</f>
        <v>800</v>
      </c>
      <c r="L15">
        <f>SUM('Dati obiettivi'!M$7:M$12)</f>
        <v>800</v>
      </c>
      <c r="M15">
        <f>SUM('Dati obiettivi'!N$7:N$12)</f>
        <v>800</v>
      </c>
      <c r="N15">
        <f>SUM('Dati obiettivi'!O$7:O$12)</f>
        <v>800</v>
      </c>
      <c r="O15">
        <f>SUM('Dati obiettivi'!P$7:P$12)</f>
        <v>800</v>
      </c>
      <c r="P15">
        <f>SUM(D15:O15)</f>
        <v>9600</v>
      </c>
    </row>
    <row r="16" spans="1:16" x14ac:dyDescent="0.25">
      <c r="A16" s="70" t="s">
        <v>321</v>
      </c>
      <c r="D16">
        <f t="shared" ref="D16:O16" si="5">D11-D13-D15</f>
        <v>256.73</v>
      </c>
      <c r="E16">
        <f t="shared" si="5"/>
        <v>161.05999999999995</v>
      </c>
      <c r="F16">
        <f t="shared" si="5"/>
        <v>33.140000000000327</v>
      </c>
      <c r="G16">
        <f t="shared" si="5"/>
        <v>-106.4699999999998</v>
      </c>
      <c r="H16">
        <f t="shared" si="5"/>
        <v>-2011.7600000000002</v>
      </c>
      <c r="I16">
        <f t="shared" si="5"/>
        <v>-774.86999999999989</v>
      </c>
      <c r="J16">
        <f t="shared" si="5"/>
        <v>1913.92</v>
      </c>
      <c r="K16">
        <f t="shared" si="5"/>
        <v>-886.21</v>
      </c>
      <c r="L16">
        <f t="shared" si="5"/>
        <v>381.39000000000033</v>
      </c>
      <c r="M16">
        <f t="shared" si="5"/>
        <v>-67.859999999999673</v>
      </c>
      <c r="N16">
        <f t="shared" si="5"/>
        <v>539.05999999999949</v>
      </c>
      <c r="O16">
        <f t="shared" si="5"/>
        <v>3753.9</v>
      </c>
      <c r="P16">
        <f>SUM(D16:O16)</f>
        <v>3192.03</v>
      </c>
    </row>
    <row r="17" spans="1:16" x14ac:dyDescent="0.25">
      <c r="A17" s="70" t="s">
        <v>322</v>
      </c>
      <c r="C17">
        <f>Impostazioni!$B$6</f>
        <v>6500</v>
      </c>
      <c r="D17">
        <f t="shared" ref="D17:O17" si="6">IF(D$3&gt;$B$41,"",C17+D16)</f>
        <v>6756.73</v>
      </c>
      <c r="E17">
        <f t="shared" si="6"/>
        <v>6917.7899999999991</v>
      </c>
      <c r="F17">
        <f t="shared" si="6"/>
        <v>6950.9299999999994</v>
      </c>
      <c r="G17">
        <f t="shared" si="6"/>
        <v>6844.4599999999991</v>
      </c>
      <c r="H17">
        <f t="shared" si="6"/>
        <v>4832.6999999999989</v>
      </c>
      <c r="I17">
        <f t="shared" si="6"/>
        <v>4057.829999999999</v>
      </c>
      <c r="J17">
        <f t="shared" si="6"/>
        <v>5971.7499999999991</v>
      </c>
      <c r="K17">
        <f t="shared" si="6"/>
        <v>5085.5399999999991</v>
      </c>
      <c r="L17">
        <f t="shared" si="6"/>
        <v>5466.9299999999994</v>
      </c>
      <c r="M17">
        <f t="shared" si="6"/>
        <v>5399.07</v>
      </c>
      <c r="N17">
        <f t="shared" si="6"/>
        <v>5938.1299999999992</v>
      </c>
      <c r="O17">
        <f t="shared" si="6"/>
        <v>9692.03</v>
      </c>
      <c r="P17">
        <f>INDEX(C17:O17,$B$41+1)</f>
        <v>9692.03</v>
      </c>
    </row>
    <row r="18" spans="1:16" x14ac:dyDescent="0.25">
      <c r="A18" s="70" t="s">
        <v>323</v>
      </c>
      <c r="D18">
        <f>SUMIF(Impostazioni!$B$9:$B$48,"Entrata*",Impostazioni!$C$9:$C$48)</f>
        <v>4700</v>
      </c>
      <c r="E18">
        <f>SUMIF(Impostazioni!$B$9:$B$48,"Entrata*",Impostazioni!$C$9:$C$48)</f>
        <v>4700</v>
      </c>
      <c r="F18">
        <f>SUMIF(Impostazioni!$B$9:$B$48,"Entrata*",Impostazioni!$C$9:$C$48)</f>
        <v>4700</v>
      </c>
      <c r="G18">
        <f>SUMIF(Impostazioni!$B$9:$B$48,"Entrata*",Impostazioni!$C$9:$C$48)</f>
        <v>4700</v>
      </c>
      <c r="H18">
        <f>SUMIF(Impostazioni!$B$9:$B$48,"Entrata*",Impostazioni!$C$9:$C$48)</f>
        <v>4700</v>
      </c>
      <c r="I18">
        <f>SUMIF(Impostazioni!$B$9:$B$48,"Entrata*",Impostazioni!$C$9:$C$48)</f>
        <v>4700</v>
      </c>
      <c r="J18">
        <f>SUMIF(Impostazioni!$B$9:$B$48,"Entrata*",Impostazioni!$C$9:$C$48)</f>
        <v>4700</v>
      </c>
      <c r="K18">
        <f>SUMIF(Impostazioni!$B$9:$B$48,"Entrata*",Impostazioni!$C$9:$C$48)</f>
        <v>4700</v>
      </c>
      <c r="L18">
        <f>SUMIF(Impostazioni!$B$9:$B$48,"Entrata*",Impostazioni!$C$9:$C$48)</f>
        <v>4700</v>
      </c>
      <c r="M18">
        <f>SUMIF(Impostazioni!$B$9:$B$48,"Entrata*",Impostazioni!$C$9:$C$48)</f>
        <v>4700</v>
      </c>
      <c r="N18">
        <f>SUMIF(Impostazioni!$B$9:$B$48,"Entrata*",Impostazioni!$C$9:$C$48)</f>
        <v>4700</v>
      </c>
      <c r="O18">
        <f>SUMIF(Impostazioni!$B$9:$B$48,"Entrata*",Impostazioni!$C$9:$C$48)</f>
        <v>4700</v>
      </c>
      <c r="P18">
        <f t="shared" ref="P18:P23" si="7">D18*$B$40</f>
        <v>56400</v>
      </c>
    </row>
    <row r="19" spans="1:16" x14ac:dyDescent="0.25">
      <c r="A19" s="70" t="s">
        <v>324</v>
      </c>
      <c r="D19">
        <f>SUMIF(Impostazioni!$B$9:$B$48,"Spesa*",Impostazioni!$C$9:$C$48)</f>
        <v>3250</v>
      </c>
      <c r="E19">
        <f>SUMIF(Impostazioni!$B$9:$B$48,"Spesa*",Impostazioni!$C$9:$C$48)</f>
        <v>3250</v>
      </c>
      <c r="F19">
        <f>SUMIF(Impostazioni!$B$9:$B$48,"Spesa*",Impostazioni!$C$9:$C$48)</f>
        <v>3250</v>
      </c>
      <c r="G19">
        <f>SUMIF(Impostazioni!$B$9:$B$48,"Spesa*",Impostazioni!$C$9:$C$48)</f>
        <v>3250</v>
      </c>
      <c r="H19">
        <f>SUMIF(Impostazioni!$B$9:$B$48,"Spesa*",Impostazioni!$C$9:$C$48)</f>
        <v>3250</v>
      </c>
      <c r="I19">
        <f>SUMIF(Impostazioni!$B$9:$B$48,"Spesa*",Impostazioni!$C$9:$C$48)</f>
        <v>3250</v>
      </c>
      <c r="J19">
        <f>SUMIF(Impostazioni!$B$9:$B$48,"Spesa*",Impostazioni!$C$9:$C$48)</f>
        <v>3250</v>
      </c>
      <c r="K19">
        <f>SUMIF(Impostazioni!$B$9:$B$48,"Spesa*",Impostazioni!$C$9:$C$48)</f>
        <v>3250</v>
      </c>
      <c r="L19">
        <f>SUMIF(Impostazioni!$B$9:$B$48,"Spesa*",Impostazioni!$C$9:$C$48)</f>
        <v>3250</v>
      </c>
      <c r="M19">
        <f>SUMIF(Impostazioni!$B$9:$B$48,"Spesa*",Impostazioni!$C$9:$C$48)</f>
        <v>3250</v>
      </c>
      <c r="N19">
        <f>SUMIF(Impostazioni!$B$9:$B$48,"Spesa*",Impostazioni!$C$9:$C$48)</f>
        <v>3250</v>
      </c>
      <c r="O19">
        <f>SUMIF(Impostazioni!$B$9:$B$48,"Spesa*",Impostazioni!$C$9:$C$48)</f>
        <v>3250</v>
      </c>
      <c r="P19">
        <f t="shared" si="7"/>
        <v>39000</v>
      </c>
    </row>
    <row r="20" spans="1:16" x14ac:dyDescent="0.25">
      <c r="A20" s="70" t="s">
        <v>325</v>
      </c>
      <c r="D20">
        <f>SUMIF(Impostazioni!$B$9:$B$48,"Spesa fissa",Impostazioni!$C$9:$C$48)</f>
        <v>1670</v>
      </c>
      <c r="E20">
        <f>SUMIF(Impostazioni!$B$9:$B$48,"Spesa fissa",Impostazioni!$C$9:$C$48)</f>
        <v>1670</v>
      </c>
      <c r="F20">
        <f>SUMIF(Impostazioni!$B$9:$B$48,"Spesa fissa",Impostazioni!$C$9:$C$48)</f>
        <v>1670</v>
      </c>
      <c r="G20">
        <f>SUMIF(Impostazioni!$B$9:$B$48,"Spesa fissa",Impostazioni!$C$9:$C$48)</f>
        <v>1670</v>
      </c>
      <c r="H20">
        <f>SUMIF(Impostazioni!$B$9:$B$48,"Spesa fissa",Impostazioni!$C$9:$C$48)</f>
        <v>1670</v>
      </c>
      <c r="I20">
        <f>SUMIF(Impostazioni!$B$9:$B$48,"Spesa fissa",Impostazioni!$C$9:$C$48)</f>
        <v>1670</v>
      </c>
      <c r="J20">
        <f>SUMIF(Impostazioni!$B$9:$B$48,"Spesa fissa",Impostazioni!$C$9:$C$48)</f>
        <v>1670</v>
      </c>
      <c r="K20">
        <f>SUMIF(Impostazioni!$B$9:$B$48,"Spesa fissa",Impostazioni!$C$9:$C$48)</f>
        <v>1670</v>
      </c>
      <c r="L20">
        <f>SUMIF(Impostazioni!$B$9:$B$48,"Spesa fissa",Impostazioni!$C$9:$C$48)</f>
        <v>1670</v>
      </c>
      <c r="M20">
        <f>SUMIF(Impostazioni!$B$9:$B$48,"Spesa fissa",Impostazioni!$C$9:$C$48)</f>
        <v>1670</v>
      </c>
      <c r="N20">
        <f>SUMIF(Impostazioni!$B$9:$B$48,"Spesa fissa",Impostazioni!$C$9:$C$48)</f>
        <v>1670</v>
      </c>
      <c r="O20">
        <f>SUMIF(Impostazioni!$B$9:$B$48,"Spesa fissa",Impostazioni!$C$9:$C$48)</f>
        <v>1670</v>
      </c>
      <c r="P20">
        <f t="shared" si="7"/>
        <v>20040</v>
      </c>
    </row>
    <row r="21" spans="1:16" x14ac:dyDescent="0.25">
      <c r="A21" s="70" t="s">
        <v>326</v>
      </c>
      <c r="D21">
        <f>SUMIF(Impostazioni!$B$9:$B$48,"Spesa variabile",Impostazioni!$C$9:$C$48)</f>
        <v>1580</v>
      </c>
      <c r="E21">
        <f>SUMIF(Impostazioni!$B$9:$B$48,"Spesa variabile",Impostazioni!$C$9:$C$48)</f>
        <v>1580</v>
      </c>
      <c r="F21">
        <f>SUMIF(Impostazioni!$B$9:$B$48,"Spesa variabile",Impostazioni!$C$9:$C$48)</f>
        <v>1580</v>
      </c>
      <c r="G21">
        <f>SUMIF(Impostazioni!$B$9:$B$48,"Spesa variabile",Impostazioni!$C$9:$C$48)</f>
        <v>1580</v>
      </c>
      <c r="H21">
        <f>SUMIF(Impostazioni!$B$9:$B$48,"Spesa variabile",Impostazioni!$C$9:$C$48)</f>
        <v>1580</v>
      </c>
      <c r="I21">
        <f>SUMIF(Impostazioni!$B$9:$B$48,"Spesa variabile",Impostazioni!$C$9:$C$48)</f>
        <v>1580</v>
      </c>
      <c r="J21">
        <f>SUMIF(Impostazioni!$B$9:$B$48,"Spesa variabile",Impostazioni!$C$9:$C$48)</f>
        <v>1580</v>
      </c>
      <c r="K21">
        <f>SUMIF(Impostazioni!$B$9:$B$48,"Spesa variabile",Impostazioni!$C$9:$C$48)</f>
        <v>1580</v>
      </c>
      <c r="L21">
        <f>SUMIF(Impostazioni!$B$9:$B$48,"Spesa variabile",Impostazioni!$C$9:$C$48)</f>
        <v>1580</v>
      </c>
      <c r="M21">
        <f>SUMIF(Impostazioni!$B$9:$B$48,"Spesa variabile",Impostazioni!$C$9:$C$48)</f>
        <v>1580</v>
      </c>
      <c r="N21">
        <f>SUMIF(Impostazioni!$B$9:$B$48,"Spesa variabile",Impostazioni!$C$9:$C$48)</f>
        <v>1580</v>
      </c>
      <c r="O21">
        <f>SUMIF(Impostazioni!$B$9:$B$48,"Spesa variabile",Impostazioni!$C$9:$C$48)</f>
        <v>1580</v>
      </c>
      <c r="P21">
        <f t="shared" si="7"/>
        <v>18960</v>
      </c>
    </row>
    <row r="22" spans="1:16" x14ac:dyDescent="0.25">
      <c r="A22" s="70" t="s">
        <v>327</v>
      </c>
      <c r="D22">
        <f>SUMIF(Impostazioni!$B$9:$B$48,"Entrata fissa",Impostazioni!$C$9:$C$48)</f>
        <v>4100</v>
      </c>
      <c r="E22">
        <f>SUMIF(Impostazioni!$B$9:$B$48,"Entrata fissa",Impostazioni!$C$9:$C$48)</f>
        <v>4100</v>
      </c>
      <c r="F22">
        <f>SUMIF(Impostazioni!$B$9:$B$48,"Entrata fissa",Impostazioni!$C$9:$C$48)</f>
        <v>4100</v>
      </c>
      <c r="G22">
        <f>SUMIF(Impostazioni!$B$9:$B$48,"Entrata fissa",Impostazioni!$C$9:$C$48)</f>
        <v>4100</v>
      </c>
      <c r="H22">
        <f>SUMIF(Impostazioni!$B$9:$B$48,"Entrata fissa",Impostazioni!$C$9:$C$48)</f>
        <v>4100</v>
      </c>
      <c r="I22">
        <f>SUMIF(Impostazioni!$B$9:$B$48,"Entrata fissa",Impostazioni!$C$9:$C$48)</f>
        <v>4100</v>
      </c>
      <c r="J22">
        <f>SUMIF(Impostazioni!$B$9:$B$48,"Entrata fissa",Impostazioni!$C$9:$C$48)</f>
        <v>4100</v>
      </c>
      <c r="K22">
        <f>SUMIF(Impostazioni!$B$9:$B$48,"Entrata fissa",Impostazioni!$C$9:$C$48)</f>
        <v>4100</v>
      </c>
      <c r="L22">
        <f>SUMIF(Impostazioni!$B$9:$B$48,"Entrata fissa",Impostazioni!$C$9:$C$48)</f>
        <v>4100</v>
      </c>
      <c r="M22">
        <f>SUMIF(Impostazioni!$B$9:$B$48,"Entrata fissa",Impostazioni!$C$9:$C$48)</f>
        <v>4100</v>
      </c>
      <c r="N22">
        <f>SUMIF(Impostazioni!$B$9:$B$48,"Entrata fissa",Impostazioni!$C$9:$C$48)</f>
        <v>4100</v>
      </c>
      <c r="O22">
        <f>SUMIF(Impostazioni!$B$9:$B$48,"Entrata fissa",Impostazioni!$C$9:$C$48)</f>
        <v>4100</v>
      </c>
      <c r="P22">
        <f t="shared" si="7"/>
        <v>49200</v>
      </c>
    </row>
    <row r="23" spans="1:16" x14ac:dyDescent="0.25">
      <c r="A23" s="70" t="s">
        <v>328</v>
      </c>
      <c r="D23">
        <f>SUMIF(Impostazioni!$B$9:$B$48,"Entrata variabile",Impostazioni!$C$9:$C$48)</f>
        <v>600</v>
      </c>
      <c r="E23">
        <f>SUMIF(Impostazioni!$B$9:$B$48,"Entrata variabile",Impostazioni!$C$9:$C$48)</f>
        <v>600</v>
      </c>
      <c r="F23">
        <f>SUMIF(Impostazioni!$B$9:$B$48,"Entrata variabile",Impostazioni!$C$9:$C$48)</f>
        <v>600</v>
      </c>
      <c r="G23">
        <f>SUMIF(Impostazioni!$B$9:$B$48,"Entrata variabile",Impostazioni!$C$9:$C$48)</f>
        <v>600</v>
      </c>
      <c r="H23">
        <f>SUMIF(Impostazioni!$B$9:$B$48,"Entrata variabile",Impostazioni!$C$9:$C$48)</f>
        <v>600</v>
      </c>
      <c r="I23">
        <f>SUMIF(Impostazioni!$B$9:$B$48,"Entrata variabile",Impostazioni!$C$9:$C$48)</f>
        <v>600</v>
      </c>
      <c r="J23">
        <f>SUMIF(Impostazioni!$B$9:$B$48,"Entrata variabile",Impostazioni!$C$9:$C$48)</f>
        <v>600</v>
      </c>
      <c r="K23">
        <f>SUMIF(Impostazioni!$B$9:$B$48,"Entrata variabile",Impostazioni!$C$9:$C$48)</f>
        <v>600</v>
      </c>
      <c r="L23">
        <f>SUMIF(Impostazioni!$B$9:$B$48,"Entrata variabile",Impostazioni!$C$9:$C$48)</f>
        <v>600</v>
      </c>
      <c r="M23">
        <f>SUMIF(Impostazioni!$B$9:$B$48,"Entrata variabile",Impostazioni!$C$9:$C$48)</f>
        <v>600</v>
      </c>
      <c r="N23">
        <f>SUMIF(Impostazioni!$B$9:$B$48,"Entrata variabile",Impostazioni!$C$9:$C$48)</f>
        <v>600</v>
      </c>
      <c r="O23">
        <f>SUMIF(Impostazioni!$B$9:$B$48,"Entrata variabile",Impostazioni!$C$9:$C$48)</f>
        <v>600</v>
      </c>
      <c r="P23">
        <f t="shared" si="7"/>
        <v>7200</v>
      </c>
    </row>
    <row r="24" spans="1:16" x14ac:dyDescent="0.25">
      <c r="A24" s="70" t="s">
        <v>329</v>
      </c>
      <c r="D24">
        <f>IF(COUNTIFS(Movimenti!$F$5:$F$2004,D$3,Movimenti!$G$5:$G$2004,Impostazioni!$B$5)+COUNT('Dati investimenti'!Q$7:Q$14)+COUNT('Dati debiti'!F$7:F$11)+COUNT('Dati obiettivi'!E$7:E$12)&gt;0,1,0)</f>
        <v>1</v>
      </c>
      <c r="E24">
        <f>IF(COUNTIFS(Movimenti!$F$5:$F$2004,E$3,Movimenti!$G$5:$G$2004,Impostazioni!$B$5)+COUNT('Dati investimenti'!R$7:R$14)+COUNT('Dati debiti'!G$7:G$11)+COUNT('Dati obiettivi'!F$7:F$12)&gt;0,1,0)</f>
        <v>1</v>
      </c>
      <c r="F24">
        <f>IF(COUNTIFS(Movimenti!$F$5:$F$2004,F$3,Movimenti!$G$5:$G$2004,Impostazioni!$B$5)+COUNT('Dati investimenti'!S$7:S$14)+COUNT('Dati debiti'!H$7:H$11)+COUNT('Dati obiettivi'!G$7:G$12)&gt;0,1,0)</f>
        <v>1</v>
      </c>
      <c r="G24">
        <f>IF(COUNTIFS(Movimenti!$F$5:$F$2004,G$3,Movimenti!$G$5:$G$2004,Impostazioni!$B$5)+COUNT('Dati investimenti'!T$7:T$14)+COUNT('Dati debiti'!I$7:I$11)+COUNT('Dati obiettivi'!H$7:H$12)&gt;0,1,0)</f>
        <v>1</v>
      </c>
      <c r="H24">
        <f>IF(COUNTIFS(Movimenti!$F$5:$F$2004,H$3,Movimenti!$G$5:$G$2004,Impostazioni!$B$5)+COUNT('Dati investimenti'!U$7:U$14)+COUNT('Dati debiti'!J$7:J$11)+COUNT('Dati obiettivi'!I$7:I$12)&gt;0,1,0)</f>
        <v>1</v>
      </c>
      <c r="I24">
        <f>IF(COUNTIFS(Movimenti!$F$5:$F$2004,I$3,Movimenti!$G$5:$G$2004,Impostazioni!$B$5)+COUNT('Dati investimenti'!V$7:V$14)+COUNT('Dati debiti'!K$7:K$11)+COUNT('Dati obiettivi'!J$7:J$12)&gt;0,1,0)</f>
        <v>1</v>
      </c>
      <c r="J24">
        <f>IF(COUNTIFS(Movimenti!$F$5:$F$2004,J$3,Movimenti!$G$5:$G$2004,Impostazioni!$B$5)+COUNT('Dati investimenti'!W$7:W$14)+COUNT('Dati debiti'!L$7:L$11)+COUNT('Dati obiettivi'!K$7:K$12)&gt;0,1,0)</f>
        <v>1</v>
      </c>
      <c r="K24">
        <f>IF(COUNTIFS(Movimenti!$F$5:$F$2004,K$3,Movimenti!$G$5:$G$2004,Impostazioni!$B$5)+COUNT('Dati investimenti'!X$7:X$14)+COUNT('Dati debiti'!M$7:M$11)+COUNT('Dati obiettivi'!L$7:L$12)&gt;0,1,0)</f>
        <v>1</v>
      </c>
      <c r="L24">
        <f>IF(COUNTIFS(Movimenti!$F$5:$F$2004,L$3,Movimenti!$G$5:$G$2004,Impostazioni!$B$5)+COUNT('Dati investimenti'!Y$7:Y$14)+COUNT('Dati debiti'!N$7:N$11)+COUNT('Dati obiettivi'!M$7:M$12)&gt;0,1,0)</f>
        <v>1</v>
      </c>
      <c r="M24">
        <f>IF(COUNTIFS(Movimenti!$F$5:$F$2004,M$3,Movimenti!$G$5:$G$2004,Impostazioni!$B$5)+COUNT('Dati investimenti'!Z$7:Z$14)+COUNT('Dati debiti'!O$7:O$11)+COUNT('Dati obiettivi'!N$7:N$12)&gt;0,1,0)</f>
        <v>1</v>
      </c>
      <c r="N24">
        <f>IF(COUNTIFS(Movimenti!$F$5:$F$2004,N$3,Movimenti!$G$5:$G$2004,Impostazioni!$B$5)+COUNT('Dati investimenti'!AA$7:AA$14)+COUNT('Dati debiti'!P$7:P$11)+COUNT('Dati obiettivi'!O$7:O$12)&gt;0,1,0)</f>
        <v>1</v>
      </c>
      <c r="O24">
        <f>IF(COUNTIFS(Movimenti!$F$5:$F$2004,O$3,Movimenti!$G$5:$G$2004,Impostazioni!$B$5)+COUNT('Dati investimenti'!AB$7:AB$14)+COUNT('Dati debiti'!Q$7:Q$11)+COUNT('Dati obiettivi'!P$7:P$12)&gt;0,1,0)</f>
        <v>1</v>
      </c>
    </row>
    <row r="25" spans="1:16" x14ac:dyDescent="0.25">
      <c r="A25" s="70" t="s">
        <v>330</v>
      </c>
      <c r="D25">
        <f t="shared" ref="D25:O25" si="8">D24*D$3</f>
        <v>1</v>
      </c>
      <c r="E25">
        <f t="shared" si="8"/>
        <v>2</v>
      </c>
      <c r="F25">
        <f t="shared" si="8"/>
        <v>3</v>
      </c>
      <c r="G25">
        <f t="shared" si="8"/>
        <v>4</v>
      </c>
      <c r="H25">
        <f t="shared" si="8"/>
        <v>5</v>
      </c>
      <c r="I25">
        <f t="shared" si="8"/>
        <v>6</v>
      </c>
      <c r="J25">
        <f t="shared" si="8"/>
        <v>7</v>
      </c>
      <c r="K25">
        <f t="shared" si="8"/>
        <v>8</v>
      </c>
      <c r="L25">
        <f t="shared" si="8"/>
        <v>9</v>
      </c>
      <c r="M25">
        <f t="shared" si="8"/>
        <v>10</v>
      </c>
      <c r="N25">
        <f t="shared" si="8"/>
        <v>11</v>
      </c>
      <c r="O25">
        <f t="shared" si="8"/>
        <v>12</v>
      </c>
    </row>
    <row r="27" spans="1:16" x14ac:dyDescent="0.25">
      <c r="A27" s="70" t="s">
        <v>331</v>
      </c>
      <c r="C27">
        <f>SUM('Dati investimenti'!$D$7:$D$14)</f>
        <v>40000</v>
      </c>
      <c r="D27">
        <f>IF(D$3&gt;$B$41,"",SUM('Dati investimenti'!AC$7:AC$14))</f>
        <v>40992</v>
      </c>
      <c r="E27">
        <f>IF(E$3&gt;$B$41,"",SUM('Dati investimenti'!AD$7:AD$14))</f>
        <v>41227</v>
      </c>
      <c r="F27">
        <f>IF(F$3&gt;$B$41,"",SUM('Dati investimenti'!AE$7:AE$14))</f>
        <v>42422</v>
      </c>
      <c r="G27">
        <f>IF(G$3&gt;$B$41,"",SUM('Dati investimenti'!AF$7:AF$14))</f>
        <v>42017</v>
      </c>
      <c r="H27">
        <f>IF(H$3&gt;$B$41,"",SUM('Dati investimenti'!AG$7:AG$14))</f>
        <v>44929</v>
      </c>
      <c r="I27">
        <f>IF(I$3&gt;$B$41,"",SUM('Dati investimenti'!AH$7:AH$14))</f>
        <v>47033</v>
      </c>
      <c r="J27">
        <f>IF(J$3&gt;$B$41,"",SUM('Dati investimenti'!AI$7:AI$14))</f>
        <v>47432</v>
      </c>
      <c r="K27">
        <f>IF(K$3&gt;$B$41,"",SUM('Dati investimenti'!AJ$7:AJ$14))</f>
        <v>48456</v>
      </c>
      <c r="L27">
        <f>IF(L$3&gt;$B$41,"",SUM('Dati investimenti'!AK$7:AK$14))</f>
        <v>48339</v>
      </c>
      <c r="M27">
        <f>IF(M$3&gt;$B$41,"",SUM('Dati investimenti'!AL$7:AL$14))</f>
        <v>49693</v>
      </c>
      <c r="N27">
        <f>IF(N$3&gt;$B$41,"",SUM('Dati investimenti'!AM$7:AM$14))</f>
        <v>50544</v>
      </c>
      <c r="O27">
        <f>IF(O$3&gt;$B$41,"",SUM('Dati investimenti'!AN$7:AN$14))</f>
        <v>51640</v>
      </c>
      <c r="P27">
        <f>INDEX(C27:O27,$B$41+1)</f>
        <v>51640</v>
      </c>
    </row>
    <row r="28" spans="1:16" x14ac:dyDescent="0.25">
      <c r="A28" s="70" t="s">
        <v>332</v>
      </c>
      <c r="C28">
        <f>C27</f>
        <v>40000</v>
      </c>
      <c r="D28">
        <f t="shared" ref="D28:O28" si="9">IF(D$3&gt;$B$41,"",C28+D14)</f>
        <v>40540</v>
      </c>
      <c r="E28">
        <f t="shared" si="9"/>
        <v>41080</v>
      </c>
      <c r="F28">
        <f t="shared" si="9"/>
        <v>41620</v>
      </c>
      <c r="G28">
        <f t="shared" si="9"/>
        <v>42160</v>
      </c>
      <c r="H28">
        <f t="shared" si="9"/>
        <v>44700</v>
      </c>
      <c r="I28">
        <f t="shared" si="9"/>
        <v>46240</v>
      </c>
      <c r="J28">
        <f t="shared" si="9"/>
        <v>46780</v>
      </c>
      <c r="K28">
        <f t="shared" si="9"/>
        <v>47320</v>
      </c>
      <c r="L28">
        <f t="shared" si="9"/>
        <v>47860</v>
      </c>
      <c r="M28">
        <f t="shared" si="9"/>
        <v>48400</v>
      </c>
      <c r="N28">
        <f t="shared" si="9"/>
        <v>48940</v>
      </c>
      <c r="O28">
        <f t="shared" si="9"/>
        <v>49480</v>
      </c>
      <c r="P28">
        <f>INDEX(C28:O28,$B$41+1)</f>
        <v>49480</v>
      </c>
    </row>
    <row r="29" spans="1:16" x14ac:dyDescent="0.25">
      <c r="A29" s="70" t="s">
        <v>333</v>
      </c>
      <c r="D29">
        <f t="shared" ref="D29:O29" si="10">IF(D$3&gt;$B$41,"",D27-C27-D14)</f>
        <v>452</v>
      </c>
      <c r="E29">
        <f t="shared" si="10"/>
        <v>-305</v>
      </c>
      <c r="F29">
        <f t="shared" si="10"/>
        <v>655</v>
      </c>
      <c r="G29">
        <f t="shared" si="10"/>
        <v>-945</v>
      </c>
      <c r="H29">
        <f t="shared" si="10"/>
        <v>372</v>
      </c>
      <c r="I29">
        <f t="shared" si="10"/>
        <v>564</v>
      </c>
      <c r="J29">
        <f t="shared" si="10"/>
        <v>-141</v>
      </c>
      <c r="K29">
        <f t="shared" si="10"/>
        <v>484</v>
      </c>
      <c r="L29">
        <f t="shared" si="10"/>
        <v>-657</v>
      </c>
      <c r="M29">
        <f t="shared" si="10"/>
        <v>814</v>
      </c>
      <c r="N29">
        <f t="shared" si="10"/>
        <v>311</v>
      </c>
      <c r="O29">
        <f t="shared" si="10"/>
        <v>556</v>
      </c>
      <c r="P29">
        <f>SUM(D29:O29)</f>
        <v>2160</v>
      </c>
    </row>
    <row r="30" spans="1:16" x14ac:dyDescent="0.25">
      <c r="A30" s="70" t="s">
        <v>334</v>
      </c>
      <c r="D30">
        <f t="shared" ref="D30:O30" si="11">IF(D29="","",MAX(D29,0))</f>
        <v>452</v>
      </c>
      <c r="E30">
        <f t="shared" si="11"/>
        <v>0</v>
      </c>
      <c r="F30">
        <f t="shared" si="11"/>
        <v>655</v>
      </c>
      <c r="G30">
        <f t="shared" si="11"/>
        <v>0</v>
      </c>
      <c r="H30">
        <f t="shared" si="11"/>
        <v>372</v>
      </c>
      <c r="I30">
        <f t="shared" si="11"/>
        <v>564</v>
      </c>
      <c r="J30">
        <f t="shared" si="11"/>
        <v>0</v>
      </c>
      <c r="K30">
        <f t="shared" si="11"/>
        <v>484</v>
      </c>
      <c r="L30">
        <f t="shared" si="11"/>
        <v>0</v>
      </c>
      <c r="M30">
        <f t="shared" si="11"/>
        <v>814</v>
      </c>
      <c r="N30">
        <f t="shared" si="11"/>
        <v>311</v>
      </c>
      <c r="O30">
        <f t="shared" si="11"/>
        <v>556</v>
      </c>
      <c r="P30">
        <f>SUM(D30:O30)</f>
        <v>4208</v>
      </c>
    </row>
    <row r="31" spans="1:16" x14ac:dyDescent="0.25">
      <c r="A31" s="70" t="s">
        <v>335</v>
      </c>
      <c r="D31">
        <f t="shared" ref="D31:O31" si="12">IF(D29="","",MIN(D29,0))</f>
        <v>0</v>
      </c>
      <c r="E31">
        <f t="shared" si="12"/>
        <v>-305</v>
      </c>
      <c r="F31">
        <f t="shared" si="12"/>
        <v>0</v>
      </c>
      <c r="G31">
        <f t="shared" si="12"/>
        <v>-945</v>
      </c>
      <c r="H31">
        <f t="shared" si="12"/>
        <v>0</v>
      </c>
      <c r="I31">
        <f t="shared" si="12"/>
        <v>0</v>
      </c>
      <c r="J31">
        <f t="shared" si="12"/>
        <v>-141</v>
      </c>
      <c r="K31">
        <f t="shared" si="12"/>
        <v>0</v>
      </c>
      <c r="L31">
        <f t="shared" si="12"/>
        <v>-657</v>
      </c>
      <c r="M31">
        <f t="shared" si="12"/>
        <v>0</v>
      </c>
      <c r="N31">
        <f t="shared" si="12"/>
        <v>0</v>
      </c>
      <c r="O31">
        <f t="shared" si="12"/>
        <v>0</v>
      </c>
      <c r="P31">
        <f>SUM(D31:O31)</f>
        <v>-2048</v>
      </c>
    </row>
    <row r="32" spans="1:16" x14ac:dyDescent="0.25">
      <c r="A32" s="70" t="s">
        <v>336</v>
      </c>
      <c r="C32">
        <f>SUM('Dati debiti'!$C$7:$C$11)</f>
        <v>161500</v>
      </c>
      <c r="D32">
        <f>IF(D$3&gt;$B$41,"",SUM('Dati debiti'!R$7:R$11))</f>
        <v>160816.09</v>
      </c>
      <c r="E32">
        <f>IF(E$3&gt;$B$41,"",SUM('Dati debiti'!S$7:S$11))</f>
        <v>160129.24000000002</v>
      </c>
      <c r="F32">
        <f>IF(F$3&gt;$B$41,"",SUM('Dati debiti'!T$7:T$11))</f>
        <v>159439.44999999998</v>
      </c>
      <c r="G32">
        <f>IF(G$3&gt;$B$41,"",SUM('Dati debiti'!U$7:U$11))</f>
        <v>158746.66</v>
      </c>
      <c r="H32">
        <f>IF(H$3&gt;$B$41,"",SUM('Dati debiti'!V$7:V$11))</f>
        <v>158050.9</v>
      </c>
      <c r="I32">
        <f>IF(I$3&gt;$B$41,"",SUM('Dati debiti'!W$7:W$11))</f>
        <v>157352.1</v>
      </c>
      <c r="J32">
        <f>IF(J$3&gt;$B$41,"",SUM('Dati debiti'!X$7:X$11))</f>
        <v>156650.29</v>
      </c>
      <c r="K32">
        <f>IF(K$3&gt;$B$41,"",SUM('Dati debiti'!Y$7:Y$11))</f>
        <v>155945.42000000001</v>
      </c>
      <c r="L32">
        <f>IF(L$3&gt;$B$41,"",SUM('Dati debiti'!Z$7:Z$11))</f>
        <v>155237.49</v>
      </c>
      <c r="M32">
        <f>IF(M$3&gt;$B$41,"",SUM('Dati debiti'!AA$7:AA$11))</f>
        <v>154526.46</v>
      </c>
      <c r="N32">
        <f>IF(N$3&gt;$B$41,"",SUM('Dati debiti'!AB$7:AB$11))</f>
        <v>153812.32</v>
      </c>
      <c r="O32">
        <f>IF(O$3&gt;$B$41,"",SUM('Dati debiti'!AC$7:AC$11))</f>
        <v>153095.06000000003</v>
      </c>
      <c r="P32">
        <f>INDEX(C32:O32,$B$41+1)</f>
        <v>153095.06000000003</v>
      </c>
    </row>
    <row r="33" spans="1:16" x14ac:dyDescent="0.25">
      <c r="A33" s="70" t="s">
        <v>337</v>
      </c>
      <c r="D33">
        <f>SUM('Dati debiti'!$E$7:$E$11)</f>
        <v>1140</v>
      </c>
      <c r="E33">
        <f>SUM('Dati debiti'!$E$7:$E$11)</f>
        <v>1140</v>
      </c>
      <c r="F33">
        <f>SUM('Dati debiti'!$E$7:$E$11)</f>
        <v>1140</v>
      </c>
      <c r="G33">
        <f>SUM('Dati debiti'!$E$7:$E$11)</f>
        <v>1140</v>
      </c>
      <c r="H33">
        <f>SUM('Dati debiti'!$E$7:$E$11)</f>
        <v>1140</v>
      </c>
      <c r="I33">
        <f>SUM('Dati debiti'!$E$7:$E$11)</f>
        <v>1140</v>
      </c>
      <c r="J33">
        <f>SUM('Dati debiti'!$E$7:$E$11)</f>
        <v>1140</v>
      </c>
      <c r="K33">
        <f>SUM('Dati debiti'!$E$7:$E$11)</f>
        <v>1140</v>
      </c>
      <c r="L33">
        <f>SUM('Dati debiti'!$E$7:$E$11)</f>
        <v>1140</v>
      </c>
      <c r="M33">
        <f>SUM('Dati debiti'!$E$7:$E$11)</f>
        <v>1140</v>
      </c>
      <c r="N33">
        <f>SUM('Dati debiti'!$E$7:$E$11)</f>
        <v>1140</v>
      </c>
      <c r="O33">
        <f>SUM('Dati debiti'!$E$7:$E$11)</f>
        <v>1140</v>
      </c>
      <c r="P33">
        <f>D33</f>
        <v>1140</v>
      </c>
    </row>
    <row r="34" spans="1:16" x14ac:dyDescent="0.25">
      <c r="A34" s="70" t="s">
        <v>338</v>
      </c>
      <c r="C34">
        <f>SUM('Dati obiettivi'!$D$7:$D$12)</f>
        <v>15500</v>
      </c>
      <c r="D34">
        <f>IF(D$3&gt;$B$41,"",SUM('Dati obiettivi'!Q$7:Q$12))</f>
        <v>16300</v>
      </c>
      <c r="E34">
        <f>IF(E$3&gt;$B$41,"",SUM('Dati obiettivi'!R$7:R$12))</f>
        <v>17100</v>
      </c>
      <c r="F34">
        <f>IF(F$3&gt;$B$41,"",SUM('Dati obiettivi'!S$7:S$12))</f>
        <v>17900</v>
      </c>
      <c r="G34">
        <f>IF(G$3&gt;$B$41,"",SUM('Dati obiettivi'!T$7:T$12))</f>
        <v>18700</v>
      </c>
      <c r="H34">
        <f>IF(H$3&gt;$B$41,"",SUM('Dati obiettivi'!U$7:U$12))</f>
        <v>19500</v>
      </c>
      <c r="I34">
        <f>IF(I$3&gt;$B$41,"",SUM('Dati obiettivi'!V$7:V$12))</f>
        <v>20300</v>
      </c>
      <c r="J34">
        <f>IF(J$3&gt;$B$41,"",SUM('Dati obiettivi'!W$7:W$12))</f>
        <v>21100</v>
      </c>
      <c r="K34">
        <f>IF(K$3&gt;$B$41,"",SUM('Dati obiettivi'!X$7:X$12))</f>
        <v>21900</v>
      </c>
      <c r="L34">
        <f>IF(L$3&gt;$B$41,"",SUM('Dati obiettivi'!Y$7:Y$12))</f>
        <v>22700</v>
      </c>
      <c r="M34">
        <f>IF(M$3&gt;$B$41,"",SUM('Dati obiettivi'!Z$7:Z$12))</f>
        <v>23500</v>
      </c>
      <c r="N34">
        <f>IF(N$3&gt;$B$41,"",SUM('Dati obiettivi'!AA$7:AA$12))</f>
        <v>24300</v>
      </c>
      <c r="O34">
        <f>IF(O$3&gt;$B$41,"",SUM('Dati obiettivi'!AB$7:AB$12))</f>
        <v>25100</v>
      </c>
      <c r="P34">
        <f>INDEX(C34:O34,$B$41+1)</f>
        <v>25100</v>
      </c>
    </row>
    <row r="35" spans="1:16" x14ac:dyDescent="0.25">
      <c r="A35" s="70" t="s">
        <v>339</v>
      </c>
      <c r="D35">
        <f>SUM('Dati obiettivi'!$B$7:$B$12)</f>
        <v>58000</v>
      </c>
      <c r="E35">
        <f>SUM('Dati obiettivi'!$B$7:$B$12)</f>
        <v>58000</v>
      </c>
      <c r="F35">
        <f>SUM('Dati obiettivi'!$B$7:$B$12)</f>
        <v>58000</v>
      </c>
      <c r="G35">
        <f>SUM('Dati obiettivi'!$B$7:$B$12)</f>
        <v>58000</v>
      </c>
      <c r="H35">
        <f>SUM('Dati obiettivi'!$B$7:$B$12)</f>
        <v>58000</v>
      </c>
      <c r="I35">
        <f>SUM('Dati obiettivi'!$B$7:$B$12)</f>
        <v>58000</v>
      </c>
      <c r="J35">
        <f>SUM('Dati obiettivi'!$B$7:$B$12)</f>
        <v>58000</v>
      </c>
      <c r="K35">
        <f>SUM('Dati obiettivi'!$B$7:$B$12)</f>
        <v>58000</v>
      </c>
      <c r="L35">
        <f>SUM('Dati obiettivi'!$B$7:$B$12)</f>
        <v>58000</v>
      </c>
      <c r="M35">
        <f>SUM('Dati obiettivi'!$B$7:$B$12)</f>
        <v>58000</v>
      </c>
      <c r="N35">
        <f>SUM('Dati obiettivi'!$B$7:$B$12)</f>
        <v>58000</v>
      </c>
      <c r="O35">
        <f>SUM('Dati obiettivi'!$B$7:$B$12)</f>
        <v>58000</v>
      </c>
      <c r="P35">
        <f>D35</f>
        <v>58000</v>
      </c>
    </row>
    <row r="36" spans="1:16" x14ac:dyDescent="0.25">
      <c r="A36" s="70" t="s">
        <v>340</v>
      </c>
      <c r="C36">
        <f>C17+C27+C34+N(Impostazioni!$B$7)-C32</f>
        <v>145500</v>
      </c>
      <c r="D36">
        <f>IF(D17="","",D17+D27+D34+N(Impostazioni!$B$7)-D32)</f>
        <v>148232.63999999998</v>
      </c>
      <c r="E36">
        <f>IF(E17="","",E17+E27+E34+N(Impostazioni!$B$7)-E32)</f>
        <v>150115.54999999996</v>
      </c>
      <c r="F36">
        <f>IF(F17="","",F17+F27+F34+N(Impostazioni!$B$7)-F32)</f>
        <v>152833.48000000001</v>
      </c>
      <c r="G36">
        <f>IF(G17="","",G17+G27+G34+N(Impostazioni!$B$7)-G32)</f>
        <v>153814.79999999996</v>
      </c>
      <c r="H36">
        <f>IF(H17="","",H17+H27+H34+N(Impostazioni!$B$7)-H32)</f>
        <v>156210.80000000002</v>
      </c>
      <c r="I36">
        <f>IF(I17="","",I17+I27+I34+N(Impostazioni!$B$7)-I32)</f>
        <v>159038.73000000001</v>
      </c>
      <c r="J36">
        <f>IF(J17="","",J17+J27+J34+N(Impostazioni!$B$7)-J32)</f>
        <v>162853.46</v>
      </c>
      <c r="K36">
        <f>IF(K17="","",K17+K27+K34+N(Impostazioni!$B$7)-K32)</f>
        <v>164496.12000000002</v>
      </c>
      <c r="L36">
        <f>IF(L17="","",L17+L27+L34+N(Impostazioni!$B$7)-L32)</f>
        <v>166268.44</v>
      </c>
      <c r="M36">
        <f>IF(M17="","",M17+M27+M34+N(Impostazioni!$B$7)-M32)</f>
        <v>169065.61000000002</v>
      </c>
      <c r="N36">
        <f>IF(N17="","",N17+N27+N34+N(Impostazioni!$B$7)-N32)</f>
        <v>171969.81</v>
      </c>
      <c r="O36">
        <f>IF(O17="","",O17+O27+O34+N(Impostazioni!$B$7)-O32)</f>
        <v>178336.97</v>
      </c>
      <c r="P36">
        <f>IF(P17="","",P17+P27+P34+N(Impostazioni!$B$7)-P32)</f>
        <v>178336.97</v>
      </c>
    </row>
    <row r="40" spans="1:16" x14ac:dyDescent="0.25">
      <c r="A40" t="s">
        <v>341</v>
      </c>
      <c r="B40">
        <f>SUM(D24:O24)</f>
        <v>12</v>
      </c>
    </row>
    <row r="41" spans="1:16" x14ac:dyDescent="0.25">
      <c r="A41" t="s">
        <v>342</v>
      </c>
      <c r="B41">
        <f>MAX(D25:O25)</f>
        <v>12</v>
      </c>
    </row>
    <row r="44" spans="1:16" x14ac:dyDescent="0.25">
      <c r="K44" t="s">
        <v>343</v>
      </c>
    </row>
    <row r="45" spans="1:16" x14ac:dyDescent="0.25">
      <c r="A45" s="70" t="s">
        <v>344</v>
      </c>
      <c r="B45" s="70" t="s">
        <v>345</v>
      </c>
      <c r="C45" s="70" t="s">
        <v>346</v>
      </c>
      <c r="D45" s="70" t="s">
        <v>347</v>
      </c>
      <c r="E45" s="70" t="s">
        <v>348</v>
      </c>
      <c r="F45" s="70" t="s">
        <v>349</v>
      </c>
      <c r="G45" s="70" t="s">
        <v>350</v>
      </c>
      <c r="L45" t="s">
        <v>44</v>
      </c>
    </row>
    <row r="46" spans="1:16" x14ac:dyDescent="0.25">
      <c r="A46" t="s">
        <v>351</v>
      </c>
      <c r="B46" t="str">
        <f>Dashboard!$Q$2</f>
        <v>Tutto l’anno</v>
      </c>
      <c r="C46">
        <f t="shared" ref="C46:C52" si="13">IFERROR(MATCH(B46,$L$45:$L$57,0)-1,0)</f>
        <v>0</v>
      </c>
      <c r="D46">
        <f t="shared" ref="D46:D52" si="14">IF(C46=0,13,C46)</f>
        <v>13</v>
      </c>
      <c r="E46">
        <f t="shared" ref="E46:E52" si="15">IF(C46=0,$B$41,C46)</f>
        <v>12</v>
      </c>
      <c r="F46" t="str">
        <f>IF(C46=0,"Anno "&amp;Impostazioni!$B$5,INDEX($L$46:$L$57,C46)&amp;" "&amp;Impostazioni!$B$5)</f>
        <v>Anno 2026</v>
      </c>
      <c r="G46" t="str">
        <f>IF(E46=0,"all’inizio del "&amp;Impostazioni!$B$5,"a fine "&amp;LOWER(INDEX($L$46:$L$57,E46))&amp;" "&amp;Impostazioni!$B$5)</f>
        <v>a fine dicembre 2026</v>
      </c>
      <c r="L46" t="s">
        <v>352</v>
      </c>
    </row>
    <row r="47" spans="1:16" x14ac:dyDescent="0.25">
      <c r="A47" t="s">
        <v>353</v>
      </c>
      <c r="B47" t="str">
        <f>Budgeting!$Q$2</f>
        <v>Tutto l’anno</v>
      </c>
      <c r="C47">
        <f t="shared" si="13"/>
        <v>0</v>
      </c>
      <c r="D47">
        <f t="shared" si="14"/>
        <v>13</v>
      </c>
      <c r="E47">
        <f t="shared" si="15"/>
        <v>12</v>
      </c>
      <c r="F47" t="str">
        <f>IF(C47=0,"Anno "&amp;Impostazioni!$B$5,INDEX($L$46:$L$57,C47)&amp;" "&amp;Impostazioni!$B$5)</f>
        <v>Anno 2026</v>
      </c>
      <c r="G47" t="str">
        <f>IF(E47=0,"all’inizio del "&amp;Impostazioni!$B$5,"a fine "&amp;LOWER(INDEX($L$46:$L$57,E47))&amp;" "&amp;Impostazioni!$B$5)</f>
        <v>a fine dicembre 2026</v>
      </c>
      <c r="L47" t="s">
        <v>354</v>
      </c>
    </row>
    <row r="48" spans="1:16" x14ac:dyDescent="0.25">
      <c r="A48" t="s">
        <v>315</v>
      </c>
      <c r="B48" t="str">
        <f>Entrate!$Q$2</f>
        <v>Tutto l’anno</v>
      </c>
      <c r="C48">
        <f t="shared" si="13"/>
        <v>0</v>
      </c>
      <c r="D48">
        <f t="shared" si="14"/>
        <v>13</v>
      </c>
      <c r="E48">
        <f t="shared" si="15"/>
        <v>12</v>
      </c>
      <c r="F48" t="str">
        <f>IF(C48=0,"Anno "&amp;Impostazioni!$B$5,INDEX($L$46:$L$57,C48)&amp;" "&amp;Impostazioni!$B$5)</f>
        <v>Anno 2026</v>
      </c>
      <c r="G48" t="str">
        <f>IF(E48=0,"all’inizio del "&amp;Impostazioni!$B$5,"a fine "&amp;LOWER(INDEX($L$46:$L$57,E48))&amp;" "&amp;Impostazioni!$B$5)</f>
        <v>a fine dicembre 2026</v>
      </c>
      <c r="L48" t="s">
        <v>355</v>
      </c>
    </row>
    <row r="49" spans="1:12" x14ac:dyDescent="0.25">
      <c r="A49" t="s">
        <v>316</v>
      </c>
      <c r="B49" t="str">
        <f>Spese!$Q$2</f>
        <v>Tutto l’anno</v>
      </c>
      <c r="C49">
        <f t="shared" si="13"/>
        <v>0</v>
      </c>
      <c r="D49">
        <f t="shared" si="14"/>
        <v>13</v>
      </c>
      <c r="E49">
        <f t="shared" si="15"/>
        <v>12</v>
      </c>
      <c r="F49" t="str">
        <f>IF(C49=0,"Anno "&amp;Impostazioni!$B$5,INDEX($L$46:$L$57,C49)&amp;" "&amp;Impostazioni!$B$5)</f>
        <v>Anno 2026</v>
      </c>
      <c r="G49" t="str">
        <f>IF(E49=0,"all’inizio del "&amp;Impostazioni!$B$5,"a fine "&amp;LOWER(INDEX($L$46:$L$57,E49))&amp;" "&amp;Impostazioni!$B$5)</f>
        <v>a fine dicembre 2026</v>
      </c>
      <c r="L49" t="s">
        <v>356</v>
      </c>
    </row>
    <row r="50" spans="1:12" x14ac:dyDescent="0.25">
      <c r="A50" t="s">
        <v>357</v>
      </c>
      <c r="B50" t="str">
        <f>Investimenti!$Q$2</f>
        <v>Tutto l’anno</v>
      </c>
      <c r="C50">
        <f t="shared" si="13"/>
        <v>0</v>
      </c>
      <c r="D50">
        <f t="shared" si="14"/>
        <v>13</v>
      </c>
      <c r="E50">
        <f t="shared" si="15"/>
        <v>12</v>
      </c>
      <c r="F50" t="str">
        <f>IF(C50=0,"Anno "&amp;Impostazioni!$B$5,INDEX($L$46:$L$57,C50)&amp;" "&amp;Impostazioni!$B$5)</f>
        <v>Anno 2026</v>
      </c>
      <c r="G50" t="str">
        <f>IF(E50=0,"all’inizio del "&amp;Impostazioni!$B$5,"a fine "&amp;LOWER(INDEX($L$46:$L$57,E50))&amp;" "&amp;Impostazioni!$B$5)</f>
        <v>a fine dicembre 2026</v>
      </c>
      <c r="L50" t="s">
        <v>358</v>
      </c>
    </row>
    <row r="51" spans="1:12" x14ac:dyDescent="0.25">
      <c r="A51" t="s">
        <v>359</v>
      </c>
      <c r="B51" t="str">
        <f>Debiti!$Q$2</f>
        <v>Tutto l’anno</v>
      </c>
      <c r="C51">
        <f t="shared" si="13"/>
        <v>0</v>
      </c>
      <c r="D51">
        <f t="shared" si="14"/>
        <v>13</v>
      </c>
      <c r="E51">
        <f t="shared" si="15"/>
        <v>12</v>
      </c>
      <c r="F51" t="str">
        <f>IF(C51=0,"Anno "&amp;Impostazioni!$B$5,INDEX($L$46:$L$57,C51)&amp;" "&amp;Impostazioni!$B$5)</f>
        <v>Anno 2026</v>
      </c>
      <c r="G51" t="str">
        <f>IF(E51=0,"all’inizio del "&amp;Impostazioni!$B$5,"a fine "&amp;LOWER(INDEX($L$46:$L$57,E51))&amp;" "&amp;Impostazioni!$B$5)</f>
        <v>a fine dicembre 2026</v>
      </c>
      <c r="L51" t="s">
        <v>360</v>
      </c>
    </row>
    <row r="52" spans="1:12" x14ac:dyDescent="0.25">
      <c r="A52" t="s">
        <v>361</v>
      </c>
      <c r="B52" t="str">
        <f>Obiettivi!$Q$2</f>
        <v>Tutto l’anno</v>
      </c>
      <c r="C52">
        <f t="shared" si="13"/>
        <v>0</v>
      </c>
      <c r="D52">
        <f t="shared" si="14"/>
        <v>13</v>
      </c>
      <c r="E52">
        <f t="shared" si="15"/>
        <v>12</v>
      </c>
      <c r="F52" t="str">
        <f>IF(C52=0,"Anno "&amp;Impostazioni!$B$5,INDEX($L$46:$L$57,C52)&amp;" "&amp;Impostazioni!$B$5)</f>
        <v>Anno 2026</v>
      </c>
      <c r="G52" t="str">
        <f>IF(E52=0,"all’inizio del "&amp;Impostazioni!$B$5,"a fine "&amp;LOWER(INDEX($L$46:$L$57,E52))&amp;" "&amp;Impostazioni!$B$5)</f>
        <v>a fine dicembre 2026</v>
      </c>
      <c r="L52" t="s">
        <v>362</v>
      </c>
    </row>
    <row r="53" spans="1:12" x14ac:dyDescent="0.25">
      <c r="L53" t="s">
        <v>363</v>
      </c>
    </row>
    <row r="54" spans="1:12" x14ac:dyDescent="0.25">
      <c r="L54" t="s">
        <v>364</v>
      </c>
    </row>
    <row r="55" spans="1:12" x14ac:dyDescent="0.25">
      <c r="L55" t="s">
        <v>365</v>
      </c>
    </row>
    <row r="56" spans="1:12" x14ac:dyDescent="0.25">
      <c r="L56" t="s">
        <v>366</v>
      </c>
    </row>
    <row r="57" spans="1:12" x14ac:dyDescent="0.25">
      <c r="L57" t="s">
        <v>367</v>
      </c>
    </row>
    <row r="60" spans="1:12" x14ac:dyDescent="0.25">
      <c r="A60" t="s">
        <v>87</v>
      </c>
      <c r="B60">
        <f>INDEX(Calcoli!$D$8:$P$8,Calcoli!$D$46)</f>
        <v>20504</v>
      </c>
      <c r="C60">
        <f>IF(SUM($B$60:$B$64)=0,"",B60/SUM($B$60:$B$64))</f>
        <v>0.366339110237627</v>
      </c>
    </row>
    <row r="61" spans="1:12" x14ac:dyDescent="0.25">
      <c r="A61" t="s">
        <v>88</v>
      </c>
      <c r="B61">
        <f>INDEX(Calcoli!$D$9:$P$9,Calcoli!$D$46)</f>
        <v>16673.97</v>
      </c>
      <c r="C61">
        <f>IF(SUM($B$60:$B$64)=0,"",B61/SUM($B$60:$B$64))</f>
        <v>0.297909058424156</v>
      </c>
    </row>
    <row r="62" spans="1:12" x14ac:dyDescent="0.25">
      <c r="A62" t="s">
        <v>357</v>
      </c>
      <c r="B62">
        <f>INDEX(Calcoli!$D$13:$P$13,Calcoli!$D$46)</f>
        <v>6000</v>
      </c>
      <c r="C62">
        <f>IF(SUM($B$60:$B$64)=0,"",B62/SUM($B$60:$B$64))</f>
        <v>0.107200285867429</v>
      </c>
    </row>
    <row r="63" spans="1:12" x14ac:dyDescent="0.25">
      <c r="A63" t="s">
        <v>361</v>
      </c>
      <c r="B63">
        <f>INDEX(Calcoli!$D$15:$P$15,Calcoli!$D$46)</f>
        <v>9600</v>
      </c>
      <c r="C63">
        <f>IF(SUM($B$60:$B$64)=0,"",B63/SUM($B$60:$B$64))</f>
        <v>0.171520457387886</v>
      </c>
    </row>
    <row r="64" spans="1:12" x14ac:dyDescent="0.25">
      <c r="A64" t="s">
        <v>368</v>
      </c>
      <c r="B64">
        <f>MAX(0,INDEX(Calcoli!$D$16:$P$16,Calcoli!$D$46))</f>
        <v>3192.03</v>
      </c>
      <c r="C64">
        <f>IF(SUM($B$60:$B$64)=0,"",B64/SUM($B$60:$B$64))</f>
        <v>0.0570310880829016</v>
      </c>
    </row>
    <row r="67" spans="1:3" x14ac:dyDescent="0.25">
      <c r="A67" t="s">
        <v>369</v>
      </c>
      <c r="B67">
        <f>MIN(INDEX(Calcoli!$D$10:$P$10,Calcoli!$D$47),INDEX(Calcoli!$D$19:$P$19,Calcoli!$D$47))</f>
        <v>37177.97</v>
      </c>
      <c r="C67">
        <f>IF(SUM($B$67:$B$69)=0,"",B67/SUM($B$67:$B$69))</f>
        <v>0.95328128205128204</v>
      </c>
    </row>
    <row r="68" spans="1:3" x14ac:dyDescent="0.25">
      <c r="A68" t="s">
        <v>370</v>
      </c>
      <c r="B68">
        <f>MAX(0,INDEX(Calcoli!$D$19:$P$19,Calcoli!$D$47)-INDEX(Calcoli!$D$10:$P$10,Calcoli!$D$47))</f>
        <v>1822.0299999999988</v>
      </c>
      <c r="C68">
        <f>IF(SUM($B$67:$B$69)=0,"",B68/SUM($B$67:$B$69))</f>
        <v>4.6718717948717917E-2</v>
      </c>
    </row>
    <row r="69" spans="1:3" x14ac:dyDescent="0.25">
      <c r="A69" t="s">
        <v>371</v>
      </c>
      <c r="B69">
        <f>MAX(0,INDEX(Calcoli!$D$10:$P$10,Calcoli!$D$47)-INDEX(Calcoli!$D$19:$P$19,Calcoli!$D$47))</f>
        <v>0</v>
      </c>
      <c r="C69">
        <f>IF(SUM($B$67:$B$69)=0,"",B69/SUM($B$67:$B$69))</f>
        <v>0</v>
      </c>
    </row>
    <row r="72" spans="1:3" x14ac:dyDescent="0.25">
      <c r="A72" t="s">
        <v>87</v>
      </c>
      <c r="B72">
        <f>INDEX(Calcoli!$D$8:$P$8,Calcoli!$D$49)</f>
        <v>20504</v>
      </c>
      <c r="C72">
        <f>IF(SUM($B$72:$B$73)=0,"",B72/SUM($B$72:$B$73))</f>
        <v>0.55150940193883635</v>
      </c>
    </row>
    <row r="73" spans="1:3" x14ac:dyDescent="0.25">
      <c r="A73" t="s">
        <v>88</v>
      </c>
      <c r="B73">
        <f>INDEX(Calcoli!$D$9:$P$9,Calcoli!$D$49)</f>
        <v>16673.97</v>
      </c>
      <c r="C73">
        <f>IF(SUM($B$72:$B$73)=0,"",B73/SUM($B$72:$B$73))</f>
        <v>0.44849059806116365</v>
      </c>
    </row>
    <row r="76" spans="1:3" x14ac:dyDescent="0.25">
      <c r="A76" t="s">
        <v>84</v>
      </c>
      <c r="B76">
        <f>INDEX(Calcoli!$D$5:$P$5,Calcoli!$D$48)</f>
        <v>49200</v>
      </c>
      <c r="C76">
        <f>IF(SUM($B$76:$B$77)=0,"",B76/SUM($B$76:$B$77))</f>
        <v>0.879042344112918</v>
      </c>
    </row>
    <row r="77" spans="1:3" x14ac:dyDescent="0.25">
      <c r="A77" t="s">
        <v>85</v>
      </c>
      <c r="B77">
        <f>INDEX(Calcoli!$D$6:$P$6,Calcoli!$D$48)</f>
        <v>6770</v>
      </c>
      <c r="C77">
        <f>IF(SUM($B$76:$B$77)=0,"",B77/SUM($B$76:$B$77))</f>
        <v>0.120957655887082</v>
      </c>
    </row>
    <row r="100" spans="1:26" x14ac:dyDescent="0.25">
      <c r="A100" s="81" t="s">
        <v>152</v>
      </c>
      <c r="B100" s="81" t="s">
        <v>154</v>
      </c>
      <c r="C100" s="81" t="s">
        <v>372</v>
      </c>
      <c r="D100" s="81" t="s">
        <v>265</v>
      </c>
      <c r="E100" s="81" t="s">
        <v>266</v>
      </c>
      <c r="F100" s="81" t="s">
        <v>267</v>
      </c>
      <c r="G100" s="81" t="s">
        <v>268</v>
      </c>
      <c r="H100" s="81" t="s">
        <v>269</v>
      </c>
      <c r="I100" s="81" t="s">
        <v>270</v>
      </c>
      <c r="J100" s="81" t="s">
        <v>271</v>
      </c>
      <c r="K100" s="81" t="s">
        <v>272</v>
      </c>
      <c r="L100" s="81" t="s">
        <v>273</v>
      </c>
      <c r="M100" s="81" t="s">
        <v>274</v>
      </c>
      <c r="N100" s="81" t="s">
        <v>275</v>
      </c>
      <c r="O100" s="81" t="s">
        <v>276</v>
      </c>
      <c r="P100" s="81" t="s">
        <v>156</v>
      </c>
      <c r="Q100" s="81" t="s">
        <v>373</v>
      </c>
      <c r="R100" s="81" t="s">
        <v>374</v>
      </c>
      <c r="S100" s="81" t="s">
        <v>375</v>
      </c>
      <c r="T100" s="81" t="s">
        <v>376</v>
      </c>
      <c r="U100" s="81" t="s">
        <v>377</v>
      </c>
      <c r="V100" s="81" t="s">
        <v>378</v>
      </c>
      <c r="W100" s="81" t="s">
        <v>379</v>
      </c>
      <c r="X100" s="81" t="s">
        <v>378</v>
      </c>
      <c r="Y100" s="81" t="s">
        <v>353</v>
      </c>
      <c r="Z100" s="81" t="s">
        <v>380</v>
      </c>
    </row>
    <row r="101" spans="1:26" x14ac:dyDescent="0.25">
      <c r="A101" t="str">
        <f>IF(Impostazioni!$A9="","",Impostazioni!$A9)</f>
        <v>💼 Stipendi</v>
      </c>
      <c r="B101" t="str">
        <f>IF(A101="","",Impostazioni!$B9)</f>
        <v>Entrata fissa</v>
      </c>
      <c r="C101">
        <f>IF(A101="","",N(Impostazioni!$C9))</f>
        <v>4100</v>
      </c>
      <c r="D101">
        <f>IF($A101="",0,SUMIFS(Movimenti!$D$5:$D$2004,Movimenti!$C$5:$C$2004,$A101,Movimenti!$F$5:$F$2004,D$3,Movimenti!$G$5:$G$2004,Impostazioni!$B$5))</f>
        <v>4100</v>
      </c>
      <c r="E101">
        <f>IF($A101="",0,SUMIFS(Movimenti!$D$5:$D$2004,Movimenti!$C$5:$C$2004,$A101,Movimenti!$F$5:$F$2004,E$3,Movimenti!$G$5:$G$2004,Impostazioni!$B$5))</f>
        <v>4100</v>
      </c>
      <c r="F101">
        <f>IF($A101="",0,SUMIFS(Movimenti!$D$5:$D$2004,Movimenti!$C$5:$C$2004,$A101,Movimenti!$F$5:$F$2004,F$3,Movimenti!$G$5:$G$2004,Impostazioni!$B$5))</f>
        <v>4100</v>
      </c>
      <c r="G101">
        <f>IF($A101="",0,SUMIFS(Movimenti!$D$5:$D$2004,Movimenti!$C$5:$C$2004,$A101,Movimenti!$F$5:$F$2004,G$3,Movimenti!$G$5:$G$2004,Impostazioni!$B$5))</f>
        <v>4100</v>
      </c>
      <c r="H101">
        <f>IF($A101="",0,SUMIFS(Movimenti!$D$5:$D$2004,Movimenti!$C$5:$C$2004,$A101,Movimenti!$F$5:$F$2004,H$3,Movimenti!$G$5:$G$2004,Impostazioni!$B$5))</f>
        <v>4100</v>
      </c>
      <c r="I101">
        <f>IF($A101="",0,SUMIFS(Movimenti!$D$5:$D$2004,Movimenti!$C$5:$C$2004,$A101,Movimenti!$F$5:$F$2004,I$3,Movimenti!$G$5:$G$2004,Impostazioni!$B$5))</f>
        <v>4100</v>
      </c>
      <c r="J101">
        <f>IF($A101="",0,SUMIFS(Movimenti!$D$5:$D$2004,Movimenti!$C$5:$C$2004,$A101,Movimenti!$F$5:$F$2004,J$3,Movimenti!$G$5:$G$2004,Impostazioni!$B$5))</f>
        <v>4100</v>
      </c>
      <c r="K101">
        <f>IF($A101="",0,SUMIFS(Movimenti!$D$5:$D$2004,Movimenti!$C$5:$C$2004,$A101,Movimenti!$F$5:$F$2004,K$3,Movimenti!$G$5:$G$2004,Impostazioni!$B$5))</f>
        <v>4100</v>
      </c>
      <c r="L101">
        <f>IF($A101="",0,SUMIFS(Movimenti!$D$5:$D$2004,Movimenti!$C$5:$C$2004,$A101,Movimenti!$F$5:$F$2004,L$3,Movimenti!$G$5:$G$2004,Impostazioni!$B$5))</f>
        <v>4100</v>
      </c>
      <c r="M101">
        <f>IF($A101="",0,SUMIFS(Movimenti!$D$5:$D$2004,Movimenti!$C$5:$C$2004,$A101,Movimenti!$F$5:$F$2004,M$3,Movimenti!$G$5:$G$2004,Impostazioni!$B$5))</f>
        <v>4100</v>
      </c>
      <c r="N101">
        <f>IF($A101="",0,SUMIFS(Movimenti!$D$5:$D$2004,Movimenti!$C$5:$C$2004,$A101,Movimenti!$F$5:$F$2004,N$3,Movimenti!$G$5:$G$2004,Impostazioni!$B$5))</f>
        <v>4100</v>
      </c>
      <c r="O101">
        <f>IF($A101="",0,SUMIFS(Movimenti!$D$5:$D$2004,Movimenti!$C$5:$C$2004,$A101,Movimenti!$F$5:$F$2004,O$3,Movimenti!$G$5:$G$2004,Impostazioni!$B$5))</f>
        <v>4100</v>
      </c>
      <c r="P101">
        <f t="shared" ref="P101:P140" si="16">SUM(D101:O101)</f>
        <v>49200</v>
      </c>
      <c r="Q101">
        <f t="shared" ref="Q101:Q140" si="17">IF(LEFT($B101,5)="Spesa",1,0)</f>
        <v>0</v>
      </c>
      <c r="R101">
        <f t="shared" ref="R101:R140" si="18">IF(LEFT($B101,7)="Entrata",1,0)</f>
        <v>1</v>
      </c>
      <c r="S101" t="str">
        <f>IF(Q101=1,SUM(Q$101:Q101),"")</f>
        <v/>
      </c>
      <c r="T101">
        <f>IF(R101=1,SUM(R$101:R101),"")</f>
        <v>1</v>
      </c>
      <c r="U101">
        <f>INDEX($D101:$P101,Calcoli!$D$49)</f>
        <v>49200</v>
      </c>
      <c r="V101">
        <f t="shared" ref="V101:V140" si="19">IF(AND(Q101=1,U101&gt;0),U101+ROW()*0.000000001,-1)</f>
        <v>-1</v>
      </c>
      <c r="W101">
        <f>INDEX($D101:$P101,Calcoli!$D$48)</f>
        <v>49200</v>
      </c>
      <c r="X101">
        <f t="shared" ref="X101:X140" si="20">IF(AND(R101=1,W101&gt;0),W101+ROW()*0.000000001,-1)</f>
        <v>49200.000000101</v>
      </c>
      <c r="Y101">
        <f>INDEX($D101:$P101,Calcoli!$D$47)</f>
        <v>49200</v>
      </c>
      <c r="Z101">
        <f>IF(C101="","",C101*IF(Calcoli!$C$47=0,$B$40,1))</f>
        <v>49200</v>
      </c>
    </row>
    <row r="102" spans="1:26" x14ac:dyDescent="0.25">
      <c r="A102" t="str">
        <f>IF(Impostazioni!$A10="","",Impostazioni!$A10)</f>
        <v>🎁 Tredicesime e premi</v>
      </c>
      <c r="B102" t="str">
        <f>IF(A102="","",Impostazioni!$B10)</f>
        <v>Entrata variabile</v>
      </c>
      <c r="C102">
        <f>IF(A102="","",N(Impostazioni!$C10))</f>
        <v>400</v>
      </c>
      <c r="D102">
        <f>IF($A102="",0,SUMIFS(Movimenti!$D$5:$D$2004,Movimenti!$C$5:$C$2004,$A102,Movimenti!$F$5:$F$2004,D$3,Movimenti!$G$5:$G$2004,Impostazioni!$B$5))</f>
        <v>0</v>
      </c>
      <c r="E102">
        <f>IF($A102="",0,SUMIFS(Movimenti!$D$5:$D$2004,Movimenti!$C$5:$C$2004,$A102,Movimenti!$F$5:$F$2004,E$3,Movimenti!$G$5:$G$2004,Impostazioni!$B$5))</f>
        <v>0</v>
      </c>
      <c r="F102">
        <f>IF($A102="",0,SUMIFS(Movimenti!$D$5:$D$2004,Movimenti!$C$5:$C$2004,$A102,Movimenti!$F$5:$F$2004,F$3,Movimenti!$G$5:$G$2004,Impostazioni!$B$5))</f>
        <v>0</v>
      </c>
      <c r="G102">
        <f>IF($A102="",0,SUMIFS(Movimenti!$D$5:$D$2004,Movimenti!$C$5:$C$2004,$A102,Movimenti!$F$5:$F$2004,G$3,Movimenti!$G$5:$G$2004,Impostazioni!$B$5))</f>
        <v>0</v>
      </c>
      <c r="H102">
        <f>IF($A102="",0,SUMIFS(Movimenti!$D$5:$D$2004,Movimenti!$C$5:$C$2004,$A102,Movimenti!$F$5:$F$2004,H$3,Movimenti!$G$5:$G$2004,Impostazioni!$B$5))</f>
        <v>0</v>
      </c>
      <c r="I102">
        <f>IF($A102="",0,SUMIFS(Movimenti!$D$5:$D$2004,Movimenti!$C$5:$C$2004,$A102,Movimenti!$F$5:$F$2004,I$3,Movimenti!$G$5:$G$2004,Impostazioni!$B$5))</f>
        <v>0</v>
      </c>
      <c r="J102">
        <f>IF($A102="",0,SUMIFS(Movimenti!$D$5:$D$2004,Movimenti!$C$5:$C$2004,$A102,Movimenti!$F$5:$F$2004,J$3,Movimenti!$G$5:$G$2004,Impostazioni!$B$5))</f>
        <v>800</v>
      </c>
      <c r="K102">
        <f>IF($A102="",0,SUMIFS(Movimenti!$D$5:$D$2004,Movimenti!$C$5:$C$2004,$A102,Movimenti!$F$5:$F$2004,K$3,Movimenti!$G$5:$G$2004,Impostazioni!$B$5))</f>
        <v>0</v>
      </c>
      <c r="L102">
        <f>IF($A102="",0,SUMIFS(Movimenti!$D$5:$D$2004,Movimenti!$C$5:$C$2004,$A102,Movimenti!$F$5:$F$2004,L$3,Movimenti!$G$5:$G$2004,Impostazioni!$B$5))</f>
        <v>0</v>
      </c>
      <c r="M102">
        <f>IF($A102="",0,SUMIFS(Movimenti!$D$5:$D$2004,Movimenti!$C$5:$C$2004,$A102,Movimenti!$F$5:$F$2004,M$3,Movimenti!$G$5:$G$2004,Impostazioni!$B$5))</f>
        <v>0</v>
      </c>
      <c r="N102">
        <f>IF($A102="",0,SUMIFS(Movimenti!$D$5:$D$2004,Movimenti!$C$5:$C$2004,$A102,Movimenti!$F$5:$F$2004,N$3,Movimenti!$G$5:$G$2004,Impostazioni!$B$5))</f>
        <v>0</v>
      </c>
      <c r="O102">
        <f>IF($A102="",0,SUMIFS(Movimenti!$D$5:$D$2004,Movimenti!$C$5:$C$2004,$A102,Movimenti!$F$5:$F$2004,O$3,Movimenti!$G$5:$G$2004,Impostazioni!$B$5))</f>
        <v>4100</v>
      </c>
      <c r="P102">
        <f t="shared" si="16"/>
        <v>4900</v>
      </c>
      <c r="Q102">
        <f t="shared" si="17"/>
        <v>0</v>
      </c>
      <c r="R102">
        <f t="shared" si="18"/>
        <v>1</v>
      </c>
      <c r="S102" t="str">
        <f>IF(Q102=1,SUM(Q$101:Q102),"")</f>
        <v/>
      </c>
      <c r="T102">
        <f>IF(R102=1,SUM(R$101:R102),"")</f>
        <v>2</v>
      </c>
      <c r="U102">
        <f>INDEX($D102:$P102,Calcoli!$D$49)</f>
        <v>4900</v>
      </c>
      <c r="V102">
        <f t="shared" si="19"/>
        <v>-1</v>
      </c>
      <c r="W102">
        <f>INDEX($D102:$P102,Calcoli!$D$48)</f>
        <v>4900</v>
      </c>
      <c r="X102">
        <f t="shared" si="20"/>
        <v>4900.0000001019998</v>
      </c>
      <c r="Y102">
        <f>INDEX($D102:$P102,Calcoli!$D$47)</f>
        <v>4900</v>
      </c>
      <c r="Z102">
        <f>IF(C102="","",C102*IF(Calcoli!$C$47=0,$B$40,1))</f>
        <v>4800</v>
      </c>
    </row>
    <row r="103" spans="1:26" x14ac:dyDescent="0.25">
      <c r="A103" t="str">
        <f>IF(Impostazioni!$A11="","",Impostazioni!$A11)</f>
        <v>🛠️ Lavori extra</v>
      </c>
      <c r="B103" t="str">
        <f>IF(A103="","",Impostazioni!$B11)</f>
        <v>Entrata variabile</v>
      </c>
      <c r="C103">
        <f>IF(A103="","",N(Impostazioni!$C11))</f>
        <v>150</v>
      </c>
      <c r="D103">
        <f>IF($A103="",0,SUMIFS(Movimenti!$D$5:$D$2004,Movimenti!$C$5:$C$2004,$A103,Movimenti!$F$5:$F$2004,D$3,Movimenti!$G$5:$G$2004,Impostazioni!$B$5))</f>
        <v>0</v>
      </c>
      <c r="E103">
        <f>IF($A103="",0,SUMIFS(Movimenti!$D$5:$D$2004,Movimenti!$C$5:$C$2004,$A103,Movimenti!$F$5:$F$2004,E$3,Movimenti!$G$5:$G$2004,Impostazioni!$B$5))</f>
        <v>0</v>
      </c>
      <c r="F103">
        <f>IF($A103="",0,SUMIFS(Movimenti!$D$5:$D$2004,Movimenti!$C$5:$C$2004,$A103,Movimenti!$F$5:$F$2004,F$3,Movimenti!$G$5:$G$2004,Impostazioni!$B$5))</f>
        <v>350</v>
      </c>
      <c r="G103">
        <f>IF($A103="",0,SUMIFS(Movimenti!$D$5:$D$2004,Movimenti!$C$5:$C$2004,$A103,Movimenti!$F$5:$F$2004,G$3,Movimenti!$G$5:$G$2004,Impostazioni!$B$5))</f>
        <v>0</v>
      </c>
      <c r="H103">
        <f>IF($A103="",0,SUMIFS(Movimenti!$D$5:$D$2004,Movimenti!$C$5:$C$2004,$A103,Movimenti!$F$5:$F$2004,H$3,Movimenti!$G$5:$G$2004,Impostazioni!$B$5))</f>
        <v>0</v>
      </c>
      <c r="I103">
        <f>IF($A103="",0,SUMIFS(Movimenti!$D$5:$D$2004,Movimenti!$C$5:$C$2004,$A103,Movimenti!$F$5:$F$2004,I$3,Movimenti!$G$5:$G$2004,Impostazioni!$B$5))</f>
        <v>220</v>
      </c>
      <c r="J103">
        <f>IF($A103="",0,SUMIFS(Movimenti!$D$5:$D$2004,Movimenti!$C$5:$C$2004,$A103,Movimenti!$F$5:$F$2004,J$3,Movimenti!$G$5:$G$2004,Impostazioni!$B$5))</f>
        <v>0</v>
      </c>
      <c r="K103">
        <f>IF($A103="",0,SUMIFS(Movimenti!$D$5:$D$2004,Movimenti!$C$5:$C$2004,$A103,Movimenti!$F$5:$F$2004,K$3,Movimenti!$G$5:$G$2004,Impostazioni!$B$5))</f>
        <v>0</v>
      </c>
      <c r="L103">
        <f>IF($A103="",0,SUMIFS(Movimenti!$D$5:$D$2004,Movimenti!$C$5:$C$2004,$A103,Movimenti!$F$5:$F$2004,L$3,Movimenti!$G$5:$G$2004,Impostazioni!$B$5))</f>
        <v>400</v>
      </c>
      <c r="M103">
        <f>IF($A103="",0,SUMIFS(Movimenti!$D$5:$D$2004,Movimenti!$C$5:$C$2004,$A103,Movimenti!$F$5:$F$2004,M$3,Movimenti!$G$5:$G$2004,Impostazioni!$B$5))</f>
        <v>0</v>
      </c>
      <c r="N103">
        <f>IF($A103="",0,SUMIFS(Movimenti!$D$5:$D$2004,Movimenti!$C$5:$C$2004,$A103,Movimenti!$F$5:$F$2004,N$3,Movimenti!$G$5:$G$2004,Impostazioni!$B$5))</f>
        <v>300</v>
      </c>
      <c r="O103">
        <f>IF($A103="",0,SUMIFS(Movimenti!$D$5:$D$2004,Movimenti!$C$5:$C$2004,$A103,Movimenti!$F$5:$F$2004,O$3,Movimenti!$G$5:$G$2004,Impostazioni!$B$5))</f>
        <v>0</v>
      </c>
      <c r="P103">
        <f t="shared" si="16"/>
        <v>1270</v>
      </c>
      <c r="Q103">
        <f t="shared" si="17"/>
        <v>0</v>
      </c>
      <c r="R103">
        <f t="shared" si="18"/>
        <v>1</v>
      </c>
      <c r="S103" t="str">
        <f>IF(Q103=1,SUM(Q$101:Q103),"")</f>
        <v/>
      </c>
      <c r="T103">
        <f>IF(R103=1,SUM(R$101:R103),"")</f>
        <v>3</v>
      </c>
      <c r="U103">
        <f>INDEX($D103:$P103,Calcoli!$D$49)</f>
        <v>1270</v>
      </c>
      <c r="V103">
        <f t="shared" si="19"/>
        <v>-1</v>
      </c>
      <c r="W103">
        <f>INDEX($D103:$P103,Calcoli!$D$48)</f>
        <v>1270</v>
      </c>
      <c r="X103">
        <f t="shared" si="20"/>
        <v>1270.000000103</v>
      </c>
      <c r="Y103">
        <f>INDEX($D103:$P103,Calcoli!$D$47)</f>
        <v>1270</v>
      </c>
      <c r="Z103">
        <f>IF(C103="","",C103*IF(Calcoli!$C$47=0,$B$40,1))</f>
        <v>1800</v>
      </c>
    </row>
    <row r="104" spans="1:26" x14ac:dyDescent="0.25">
      <c r="A104" t="str">
        <f>IF(Impostazioni!$A12="","",Impostazioni!$A12)</f>
        <v>🧾 Rimborsi e altro</v>
      </c>
      <c r="B104" t="str">
        <f>IF(A104="","",Impostazioni!$B12)</f>
        <v>Entrata variabile</v>
      </c>
      <c r="C104">
        <f>IF(A104="","",N(Impostazioni!$C12))</f>
        <v>50</v>
      </c>
      <c r="D104">
        <f>IF($A104="",0,SUMIFS(Movimenti!$D$5:$D$2004,Movimenti!$C$5:$C$2004,$A104,Movimenti!$F$5:$F$2004,D$3,Movimenti!$G$5:$G$2004,Impostazioni!$B$5))</f>
        <v>0</v>
      </c>
      <c r="E104">
        <f>IF($A104="",0,SUMIFS(Movimenti!$D$5:$D$2004,Movimenti!$C$5:$C$2004,$A104,Movimenti!$F$5:$F$2004,E$3,Movimenti!$G$5:$G$2004,Impostazioni!$B$5))</f>
        <v>120</v>
      </c>
      <c r="F104">
        <f>IF($A104="",0,SUMIFS(Movimenti!$D$5:$D$2004,Movimenti!$C$5:$C$2004,$A104,Movimenti!$F$5:$F$2004,F$3,Movimenti!$G$5:$G$2004,Impostazioni!$B$5))</f>
        <v>0</v>
      </c>
      <c r="G104">
        <f>IF($A104="",0,SUMIFS(Movimenti!$D$5:$D$2004,Movimenti!$C$5:$C$2004,$A104,Movimenti!$F$5:$F$2004,G$3,Movimenti!$G$5:$G$2004,Impostazioni!$B$5))</f>
        <v>0</v>
      </c>
      <c r="H104">
        <f>IF($A104="",0,SUMIFS(Movimenti!$D$5:$D$2004,Movimenti!$C$5:$C$2004,$A104,Movimenti!$F$5:$F$2004,H$3,Movimenti!$G$5:$G$2004,Impostazioni!$B$5))</f>
        <v>0</v>
      </c>
      <c r="I104">
        <f>IF($A104="",0,SUMIFS(Movimenti!$D$5:$D$2004,Movimenti!$C$5:$C$2004,$A104,Movimenti!$F$5:$F$2004,I$3,Movimenti!$G$5:$G$2004,Impostazioni!$B$5))</f>
        <v>0</v>
      </c>
      <c r="J104">
        <f>IF($A104="",0,SUMIFS(Movimenti!$D$5:$D$2004,Movimenti!$C$5:$C$2004,$A104,Movimenti!$F$5:$F$2004,J$3,Movimenti!$G$5:$G$2004,Impostazioni!$B$5))</f>
        <v>480</v>
      </c>
      <c r="K104">
        <f>IF($A104="",0,SUMIFS(Movimenti!$D$5:$D$2004,Movimenti!$C$5:$C$2004,$A104,Movimenti!$F$5:$F$2004,K$3,Movimenti!$G$5:$G$2004,Impostazioni!$B$5))</f>
        <v>0</v>
      </c>
      <c r="L104">
        <f>IF($A104="",0,SUMIFS(Movimenti!$D$5:$D$2004,Movimenti!$C$5:$C$2004,$A104,Movimenti!$F$5:$F$2004,L$3,Movimenti!$G$5:$G$2004,Impostazioni!$B$5))</f>
        <v>0</v>
      </c>
      <c r="M104">
        <f>IF($A104="",0,SUMIFS(Movimenti!$D$5:$D$2004,Movimenti!$C$5:$C$2004,$A104,Movimenti!$F$5:$F$2004,M$3,Movimenti!$G$5:$G$2004,Impostazioni!$B$5))</f>
        <v>0</v>
      </c>
      <c r="N104">
        <f>IF($A104="",0,SUMIFS(Movimenti!$D$5:$D$2004,Movimenti!$C$5:$C$2004,$A104,Movimenti!$F$5:$F$2004,N$3,Movimenti!$G$5:$G$2004,Impostazioni!$B$5))</f>
        <v>0</v>
      </c>
      <c r="O104">
        <f>IF($A104="",0,SUMIFS(Movimenti!$D$5:$D$2004,Movimenti!$C$5:$C$2004,$A104,Movimenti!$F$5:$F$2004,O$3,Movimenti!$G$5:$G$2004,Impostazioni!$B$5))</f>
        <v>0</v>
      </c>
      <c r="P104">
        <f t="shared" si="16"/>
        <v>600</v>
      </c>
      <c r="Q104">
        <f t="shared" si="17"/>
        <v>0</v>
      </c>
      <c r="R104">
        <f t="shared" si="18"/>
        <v>1</v>
      </c>
      <c r="S104" t="str">
        <f>IF(Q104=1,SUM(Q$101:Q104),"")</f>
        <v/>
      </c>
      <c r="T104">
        <f>IF(R104=1,SUM(R$101:R104),"")</f>
        <v>4</v>
      </c>
      <c r="U104">
        <f>INDEX($D104:$P104,Calcoli!$D$49)</f>
        <v>600</v>
      </c>
      <c r="V104">
        <f t="shared" si="19"/>
        <v>-1</v>
      </c>
      <c r="W104">
        <f>INDEX($D104:$P104,Calcoli!$D$48)</f>
        <v>600</v>
      </c>
      <c r="X104">
        <f t="shared" si="20"/>
        <v>600.00000010400004</v>
      </c>
      <c r="Y104">
        <f>INDEX($D104:$P104,Calcoli!$D$47)</f>
        <v>600</v>
      </c>
      <c r="Z104">
        <f>IF(C104="","",C104*IF(Calcoli!$C$47=0,$B$40,1))</f>
        <v>600</v>
      </c>
    </row>
    <row r="105" spans="1:26" x14ac:dyDescent="0.25">
      <c r="A105" t="str">
        <f>IF(Impostazioni!$A13="","",Impostazioni!$A13)</f>
        <v>🏠 Mutuo</v>
      </c>
      <c r="B105" t="str">
        <f>IF(A105="","",Impostazioni!$B13)</f>
        <v>Spesa fissa</v>
      </c>
      <c r="C105">
        <f>IF(A105="","",N(Impostazioni!$C13))</f>
        <v>820</v>
      </c>
      <c r="D105">
        <f>IF($A105="",0,SUMIFS(Movimenti!$D$5:$D$2004,Movimenti!$C$5:$C$2004,$A105,Movimenti!$F$5:$F$2004,D$3,Movimenti!$G$5:$G$2004,Impostazioni!$B$5))</f>
        <v>820</v>
      </c>
      <c r="E105">
        <f>IF($A105="",0,SUMIFS(Movimenti!$D$5:$D$2004,Movimenti!$C$5:$C$2004,$A105,Movimenti!$F$5:$F$2004,E$3,Movimenti!$G$5:$G$2004,Impostazioni!$B$5))</f>
        <v>820</v>
      </c>
      <c r="F105">
        <f>IF($A105="",0,SUMIFS(Movimenti!$D$5:$D$2004,Movimenti!$C$5:$C$2004,$A105,Movimenti!$F$5:$F$2004,F$3,Movimenti!$G$5:$G$2004,Impostazioni!$B$5))</f>
        <v>820</v>
      </c>
      <c r="G105">
        <f>IF($A105="",0,SUMIFS(Movimenti!$D$5:$D$2004,Movimenti!$C$5:$C$2004,$A105,Movimenti!$F$5:$F$2004,G$3,Movimenti!$G$5:$G$2004,Impostazioni!$B$5))</f>
        <v>820</v>
      </c>
      <c r="H105">
        <f>IF($A105="",0,SUMIFS(Movimenti!$D$5:$D$2004,Movimenti!$C$5:$C$2004,$A105,Movimenti!$F$5:$F$2004,H$3,Movimenti!$G$5:$G$2004,Impostazioni!$B$5))</f>
        <v>820</v>
      </c>
      <c r="I105">
        <f>IF($A105="",0,SUMIFS(Movimenti!$D$5:$D$2004,Movimenti!$C$5:$C$2004,$A105,Movimenti!$F$5:$F$2004,I$3,Movimenti!$G$5:$G$2004,Impostazioni!$B$5))</f>
        <v>820</v>
      </c>
      <c r="J105">
        <f>IF($A105="",0,SUMIFS(Movimenti!$D$5:$D$2004,Movimenti!$C$5:$C$2004,$A105,Movimenti!$F$5:$F$2004,J$3,Movimenti!$G$5:$G$2004,Impostazioni!$B$5))</f>
        <v>820</v>
      </c>
      <c r="K105">
        <f>IF($A105="",0,SUMIFS(Movimenti!$D$5:$D$2004,Movimenti!$C$5:$C$2004,$A105,Movimenti!$F$5:$F$2004,K$3,Movimenti!$G$5:$G$2004,Impostazioni!$B$5))</f>
        <v>820</v>
      </c>
      <c r="L105">
        <f>IF($A105="",0,SUMIFS(Movimenti!$D$5:$D$2004,Movimenti!$C$5:$C$2004,$A105,Movimenti!$F$5:$F$2004,L$3,Movimenti!$G$5:$G$2004,Impostazioni!$B$5))</f>
        <v>820</v>
      </c>
      <c r="M105">
        <f>IF($A105="",0,SUMIFS(Movimenti!$D$5:$D$2004,Movimenti!$C$5:$C$2004,$A105,Movimenti!$F$5:$F$2004,M$3,Movimenti!$G$5:$G$2004,Impostazioni!$B$5))</f>
        <v>820</v>
      </c>
      <c r="N105">
        <f>IF($A105="",0,SUMIFS(Movimenti!$D$5:$D$2004,Movimenti!$C$5:$C$2004,$A105,Movimenti!$F$5:$F$2004,N$3,Movimenti!$G$5:$G$2004,Impostazioni!$B$5))</f>
        <v>820</v>
      </c>
      <c r="O105">
        <f>IF($A105="",0,SUMIFS(Movimenti!$D$5:$D$2004,Movimenti!$C$5:$C$2004,$A105,Movimenti!$F$5:$F$2004,O$3,Movimenti!$G$5:$G$2004,Impostazioni!$B$5))</f>
        <v>820</v>
      </c>
      <c r="P105">
        <f t="shared" si="16"/>
        <v>9840</v>
      </c>
      <c r="Q105">
        <f t="shared" si="17"/>
        <v>1</v>
      </c>
      <c r="R105">
        <f t="shared" si="18"/>
        <v>0</v>
      </c>
      <c r="S105">
        <f>IF(Q105=1,SUM(Q$101:Q105),"")</f>
        <v>1</v>
      </c>
      <c r="T105" t="str">
        <f>IF(R105=1,SUM(R$101:R105),"")</f>
        <v/>
      </c>
      <c r="U105">
        <f>INDEX($D105:$P105,Calcoli!$D$49)</f>
        <v>9840</v>
      </c>
      <c r="V105">
        <f t="shared" si="19"/>
        <v>9840.0000001049993</v>
      </c>
      <c r="W105">
        <f>INDEX($D105:$P105,Calcoli!$D$48)</f>
        <v>9840</v>
      </c>
      <c r="X105">
        <f t="shared" si="20"/>
        <v>-1</v>
      </c>
      <c r="Y105">
        <f>INDEX($D105:$P105,Calcoli!$D$47)</f>
        <v>9840</v>
      </c>
      <c r="Z105">
        <f>IF(C105="","",C105*IF(Calcoli!$C$47=0,$B$40,1))</f>
        <v>9840</v>
      </c>
    </row>
    <row r="106" spans="1:26" x14ac:dyDescent="0.25">
      <c r="A106" t="str">
        <f>IF(Impostazioni!$A14="","",Impostazioni!$A14)</f>
        <v>💡 Bollette</v>
      </c>
      <c r="B106" t="str">
        <f>IF(A106="","",Impostazioni!$B14)</f>
        <v>Spesa fissa</v>
      </c>
      <c r="C106">
        <f>IF(A106="","",N(Impostazioni!$C14))</f>
        <v>190</v>
      </c>
      <c r="D106">
        <f>IF($A106="",0,SUMIFS(Movimenti!$D$5:$D$2004,Movimenti!$C$5:$C$2004,$A106,Movimenti!$F$5:$F$2004,D$3,Movimenti!$G$5:$G$2004,Impostazioni!$B$5))</f>
        <v>317</v>
      </c>
      <c r="E106">
        <f>IF($A106="",0,SUMIFS(Movimenti!$D$5:$D$2004,Movimenti!$C$5:$C$2004,$A106,Movimenti!$F$5:$F$2004,E$3,Movimenti!$G$5:$G$2004,Impostazioni!$B$5))</f>
        <v>248</v>
      </c>
      <c r="F106">
        <f>IF($A106="",0,SUMIFS(Movimenti!$D$5:$D$2004,Movimenti!$C$5:$C$2004,$A106,Movimenti!$F$5:$F$2004,F$3,Movimenti!$G$5:$G$2004,Impostazioni!$B$5))</f>
        <v>212</v>
      </c>
      <c r="G106">
        <f>IF($A106="",0,SUMIFS(Movimenti!$D$5:$D$2004,Movimenti!$C$5:$C$2004,$A106,Movimenti!$F$5:$F$2004,G$3,Movimenti!$G$5:$G$2004,Impostazioni!$B$5))</f>
        <v>286</v>
      </c>
      <c r="H106">
        <f>IF($A106="",0,SUMIFS(Movimenti!$D$5:$D$2004,Movimenti!$C$5:$C$2004,$A106,Movimenti!$F$5:$F$2004,H$3,Movimenti!$G$5:$G$2004,Impostazioni!$B$5))</f>
        <v>146</v>
      </c>
      <c r="I106">
        <f>IF($A106="",0,SUMIFS(Movimenti!$D$5:$D$2004,Movimenti!$C$5:$C$2004,$A106,Movimenti!$F$5:$F$2004,I$3,Movimenti!$G$5:$G$2004,Impostazioni!$B$5))</f>
        <v>200</v>
      </c>
      <c r="J106">
        <f>IF($A106="",0,SUMIFS(Movimenti!$D$5:$D$2004,Movimenti!$C$5:$C$2004,$A106,Movimenti!$F$5:$F$2004,J$3,Movimenti!$G$5:$G$2004,Impostazioni!$B$5))</f>
        <v>152</v>
      </c>
      <c r="K106">
        <f>IF($A106="",0,SUMIFS(Movimenti!$D$5:$D$2004,Movimenti!$C$5:$C$2004,$A106,Movimenti!$F$5:$F$2004,K$3,Movimenti!$G$5:$G$2004,Impostazioni!$B$5))</f>
        <v>166</v>
      </c>
      <c r="L106">
        <f>IF($A106="",0,SUMIFS(Movimenti!$D$5:$D$2004,Movimenti!$C$5:$C$2004,$A106,Movimenti!$F$5:$F$2004,L$3,Movimenti!$G$5:$G$2004,Impostazioni!$B$5))</f>
        <v>211</v>
      </c>
      <c r="M106">
        <f>IF($A106="",0,SUMIFS(Movimenti!$D$5:$D$2004,Movimenti!$C$5:$C$2004,$A106,Movimenti!$F$5:$F$2004,M$3,Movimenti!$G$5:$G$2004,Impostazioni!$B$5))</f>
        <v>289</v>
      </c>
      <c r="N106">
        <f>IF($A106="",0,SUMIFS(Movimenti!$D$5:$D$2004,Movimenti!$C$5:$C$2004,$A106,Movimenti!$F$5:$F$2004,N$3,Movimenti!$G$5:$G$2004,Impostazioni!$B$5))</f>
        <v>209</v>
      </c>
      <c r="O106">
        <f>IF($A106="",0,SUMIFS(Movimenti!$D$5:$D$2004,Movimenti!$C$5:$C$2004,$A106,Movimenti!$F$5:$F$2004,O$3,Movimenti!$G$5:$G$2004,Impostazioni!$B$5))</f>
        <v>308</v>
      </c>
      <c r="P106">
        <f t="shared" si="16"/>
        <v>2744</v>
      </c>
      <c r="Q106">
        <f t="shared" si="17"/>
        <v>1</v>
      </c>
      <c r="R106">
        <f t="shared" si="18"/>
        <v>0</v>
      </c>
      <c r="S106">
        <f>IF(Q106=1,SUM(Q$101:Q106),"")</f>
        <v>2</v>
      </c>
      <c r="T106" t="str">
        <f>IF(R106=1,SUM(R$101:R106),"")</f>
        <v/>
      </c>
      <c r="U106">
        <f>INDEX($D106:$P106,Calcoli!$D$49)</f>
        <v>2744</v>
      </c>
      <c r="V106">
        <f t="shared" si="19"/>
        <v>2744.0000001059998</v>
      </c>
      <c r="W106">
        <f>INDEX($D106:$P106,Calcoli!$D$48)</f>
        <v>2744</v>
      </c>
      <c r="X106">
        <f t="shared" si="20"/>
        <v>-1</v>
      </c>
      <c r="Y106">
        <f>INDEX($D106:$P106,Calcoli!$D$47)</f>
        <v>2744</v>
      </c>
      <c r="Z106">
        <f>IF(C106="","",C106*IF(Calcoli!$C$47=0,$B$40,1))</f>
        <v>2280</v>
      </c>
    </row>
    <row r="107" spans="1:26" x14ac:dyDescent="0.25">
      <c r="A107" t="str">
        <f>IF(Impostazioni!$A15="","",Impostazioni!$A15)</f>
        <v>📱 Telefono e internet</v>
      </c>
      <c r="B107" t="str">
        <f>IF(A107="","",Impostazioni!$B15)</f>
        <v>Spesa fissa</v>
      </c>
      <c r="C107">
        <f>IF(A107="","",N(Impostazioni!$C15))</f>
        <v>55</v>
      </c>
      <c r="D107">
        <f>IF($A107="",0,SUMIFS(Movimenti!$D$5:$D$2004,Movimenti!$C$5:$C$2004,$A107,Movimenti!$F$5:$F$2004,D$3,Movimenti!$G$5:$G$2004,Impostazioni!$B$5))</f>
        <v>55</v>
      </c>
      <c r="E107">
        <f>IF($A107="",0,SUMIFS(Movimenti!$D$5:$D$2004,Movimenti!$C$5:$C$2004,$A107,Movimenti!$F$5:$F$2004,E$3,Movimenti!$G$5:$G$2004,Impostazioni!$B$5))</f>
        <v>55</v>
      </c>
      <c r="F107">
        <f>IF($A107="",0,SUMIFS(Movimenti!$D$5:$D$2004,Movimenti!$C$5:$C$2004,$A107,Movimenti!$F$5:$F$2004,F$3,Movimenti!$G$5:$G$2004,Impostazioni!$B$5))</f>
        <v>55</v>
      </c>
      <c r="G107">
        <f>IF($A107="",0,SUMIFS(Movimenti!$D$5:$D$2004,Movimenti!$C$5:$C$2004,$A107,Movimenti!$F$5:$F$2004,G$3,Movimenti!$G$5:$G$2004,Impostazioni!$B$5))</f>
        <v>55</v>
      </c>
      <c r="H107">
        <f>IF($A107="",0,SUMIFS(Movimenti!$D$5:$D$2004,Movimenti!$C$5:$C$2004,$A107,Movimenti!$F$5:$F$2004,H$3,Movimenti!$G$5:$G$2004,Impostazioni!$B$5))</f>
        <v>55</v>
      </c>
      <c r="I107">
        <f>IF($A107="",0,SUMIFS(Movimenti!$D$5:$D$2004,Movimenti!$C$5:$C$2004,$A107,Movimenti!$F$5:$F$2004,I$3,Movimenti!$G$5:$G$2004,Impostazioni!$B$5))</f>
        <v>55</v>
      </c>
      <c r="J107">
        <f>IF($A107="",0,SUMIFS(Movimenti!$D$5:$D$2004,Movimenti!$C$5:$C$2004,$A107,Movimenti!$F$5:$F$2004,J$3,Movimenti!$G$5:$G$2004,Impostazioni!$B$5))</f>
        <v>55</v>
      </c>
      <c r="K107">
        <f>IF($A107="",0,SUMIFS(Movimenti!$D$5:$D$2004,Movimenti!$C$5:$C$2004,$A107,Movimenti!$F$5:$F$2004,K$3,Movimenti!$G$5:$G$2004,Impostazioni!$B$5))</f>
        <v>55</v>
      </c>
      <c r="L107">
        <f>IF($A107="",0,SUMIFS(Movimenti!$D$5:$D$2004,Movimenti!$C$5:$C$2004,$A107,Movimenti!$F$5:$F$2004,L$3,Movimenti!$G$5:$G$2004,Impostazioni!$B$5))</f>
        <v>55</v>
      </c>
      <c r="M107">
        <f>IF($A107="",0,SUMIFS(Movimenti!$D$5:$D$2004,Movimenti!$C$5:$C$2004,$A107,Movimenti!$F$5:$F$2004,M$3,Movimenti!$G$5:$G$2004,Impostazioni!$B$5))</f>
        <v>55</v>
      </c>
      <c r="N107">
        <f>IF($A107="",0,SUMIFS(Movimenti!$D$5:$D$2004,Movimenti!$C$5:$C$2004,$A107,Movimenti!$F$5:$F$2004,N$3,Movimenti!$G$5:$G$2004,Impostazioni!$B$5))</f>
        <v>55</v>
      </c>
      <c r="O107">
        <f>IF($A107="",0,SUMIFS(Movimenti!$D$5:$D$2004,Movimenti!$C$5:$C$2004,$A107,Movimenti!$F$5:$F$2004,O$3,Movimenti!$G$5:$G$2004,Impostazioni!$B$5))</f>
        <v>55</v>
      </c>
      <c r="P107">
        <f t="shared" si="16"/>
        <v>660</v>
      </c>
      <c r="Q107">
        <f t="shared" si="17"/>
        <v>1</v>
      </c>
      <c r="R107">
        <f t="shared" si="18"/>
        <v>0</v>
      </c>
      <c r="S107">
        <f>IF(Q107=1,SUM(Q$101:Q107),"")</f>
        <v>3</v>
      </c>
      <c r="T107" t="str">
        <f>IF(R107=1,SUM(R$101:R107),"")</f>
        <v/>
      </c>
      <c r="U107">
        <f>INDEX($D107:$P107,Calcoli!$D$49)</f>
        <v>660</v>
      </c>
      <c r="V107">
        <f t="shared" si="19"/>
        <v>660.00000010700001</v>
      </c>
      <c r="W107">
        <f>INDEX($D107:$P107,Calcoli!$D$48)</f>
        <v>660</v>
      </c>
      <c r="X107">
        <f t="shared" si="20"/>
        <v>-1</v>
      </c>
      <c r="Y107">
        <f>INDEX($D107:$P107,Calcoli!$D$47)</f>
        <v>660</v>
      </c>
      <c r="Z107">
        <f>IF(C107="","",C107*IF(Calcoli!$C$47=0,$B$40,1))</f>
        <v>660</v>
      </c>
    </row>
    <row r="108" spans="1:26" x14ac:dyDescent="0.25">
      <c r="A108" t="str">
        <f>IF(Impostazioni!$A16="","",Impostazioni!$A16)</f>
        <v>🛡️ Assicurazioni</v>
      </c>
      <c r="B108" t="str">
        <f>IF(A108="","",Impostazioni!$B16)</f>
        <v>Spesa fissa</v>
      </c>
      <c r="C108">
        <f>IF(A108="","",N(Impostazioni!$C16))</f>
        <v>85</v>
      </c>
      <c r="D108">
        <f>IF($A108="",0,SUMIFS(Movimenti!$D$5:$D$2004,Movimenti!$C$5:$C$2004,$A108,Movimenti!$F$5:$F$2004,D$3,Movimenti!$G$5:$G$2004,Impostazioni!$B$5))</f>
        <v>25</v>
      </c>
      <c r="E108">
        <f>IF($A108="",0,SUMIFS(Movimenti!$D$5:$D$2004,Movimenti!$C$5:$C$2004,$A108,Movimenti!$F$5:$F$2004,E$3,Movimenti!$G$5:$G$2004,Impostazioni!$B$5))</f>
        <v>25</v>
      </c>
      <c r="F108">
        <f>IF($A108="",0,SUMIFS(Movimenti!$D$5:$D$2004,Movimenti!$C$5:$C$2004,$A108,Movimenti!$F$5:$F$2004,F$3,Movimenti!$G$5:$G$2004,Impostazioni!$B$5))</f>
        <v>545</v>
      </c>
      <c r="G108">
        <f>IF($A108="",0,SUMIFS(Movimenti!$D$5:$D$2004,Movimenti!$C$5:$C$2004,$A108,Movimenti!$F$5:$F$2004,G$3,Movimenti!$G$5:$G$2004,Impostazioni!$B$5))</f>
        <v>25</v>
      </c>
      <c r="H108">
        <f>IF($A108="",0,SUMIFS(Movimenti!$D$5:$D$2004,Movimenti!$C$5:$C$2004,$A108,Movimenti!$F$5:$F$2004,H$3,Movimenti!$G$5:$G$2004,Impostazioni!$B$5))</f>
        <v>205</v>
      </c>
      <c r="I108">
        <f>IF($A108="",0,SUMIFS(Movimenti!$D$5:$D$2004,Movimenti!$C$5:$C$2004,$A108,Movimenti!$F$5:$F$2004,I$3,Movimenti!$G$5:$G$2004,Impostazioni!$B$5))</f>
        <v>25</v>
      </c>
      <c r="J108">
        <f>IF($A108="",0,SUMIFS(Movimenti!$D$5:$D$2004,Movimenti!$C$5:$C$2004,$A108,Movimenti!$F$5:$F$2004,J$3,Movimenti!$G$5:$G$2004,Impostazioni!$B$5))</f>
        <v>25</v>
      </c>
      <c r="K108">
        <f>IF($A108="",0,SUMIFS(Movimenti!$D$5:$D$2004,Movimenti!$C$5:$C$2004,$A108,Movimenti!$F$5:$F$2004,K$3,Movimenti!$G$5:$G$2004,Impostazioni!$B$5))</f>
        <v>25</v>
      </c>
      <c r="L108">
        <f>IF($A108="",0,SUMIFS(Movimenti!$D$5:$D$2004,Movimenti!$C$5:$C$2004,$A108,Movimenti!$F$5:$F$2004,L$3,Movimenti!$G$5:$G$2004,Impostazioni!$B$5))</f>
        <v>25</v>
      </c>
      <c r="M108">
        <f>IF($A108="",0,SUMIFS(Movimenti!$D$5:$D$2004,Movimenti!$C$5:$C$2004,$A108,Movimenti!$F$5:$F$2004,M$3,Movimenti!$G$5:$G$2004,Impostazioni!$B$5))</f>
        <v>25</v>
      </c>
      <c r="N108">
        <f>IF($A108="",0,SUMIFS(Movimenti!$D$5:$D$2004,Movimenti!$C$5:$C$2004,$A108,Movimenti!$F$5:$F$2004,N$3,Movimenti!$G$5:$G$2004,Impostazioni!$B$5))</f>
        <v>25</v>
      </c>
      <c r="O108">
        <f>IF($A108="",0,SUMIFS(Movimenti!$D$5:$D$2004,Movimenti!$C$5:$C$2004,$A108,Movimenti!$F$5:$F$2004,O$3,Movimenti!$G$5:$G$2004,Impostazioni!$B$5))</f>
        <v>25</v>
      </c>
      <c r="P108">
        <f t="shared" si="16"/>
        <v>1000</v>
      </c>
      <c r="Q108">
        <f t="shared" si="17"/>
        <v>1</v>
      </c>
      <c r="R108">
        <f t="shared" si="18"/>
        <v>0</v>
      </c>
      <c r="S108">
        <f>IF(Q108=1,SUM(Q$101:Q108),"")</f>
        <v>4</v>
      </c>
      <c r="T108" t="str">
        <f>IF(R108=1,SUM(R$101:R108),"")</f>
        <v/>
      </c>
      <c r="U108">
        <f>INDEX($D108:$P108,Calcoli!$D$49)</f>
        <v>1000</v>
      </c>
      <c r="V108">
        <f t="shared" si="19"/>
        <v>1000.000000108</v>
      </c>
      <c r="W108">
        <f>INDEX($D108:$P108,Calcoli!$D$48)</f>
        <v>1000</v>
      </c>
      <c r="X108">
        <f t="shared" si="20"/>
        <v>-1</v>
      </c>
      <c r="Y108">
        <f>INDEX($D108:$P108,Calcoli!$D$47)</f>
        <v>1000</v>
      </c>
      <c r="Z108">
        <f>IF(C108="","",C108*IF(Calcoli!$C$47=0,$B$40,1))</f>
        <v>1020</v>
      </c>
    </row>
    <row r="109" spans="1:26" x14ac:dyDescent="0.25">
      <c r="A109" t="str">
        <f>IF(Impostazioni!$A17="","",Impostazioni!$A17)</f>
        <v>🧸 Asilo e scuola</v>
      </c>
      <c r="B109" t="str">
        <f>IF(A109="","",Impostazioni!$B17)</f>
        <v>Spesa fissa</v>
      </c>
      <c r="C109">
        <f>IF(A109="","",N(Impostazioni!$C17))</f>
        <v>200</v>
      </c>
      <c r="D109">
        <f>IF($A109="",0,SUMIFS(Movimenti!$D$5:$D$2004,Movimenti!$C$5:$C$2004,$A109,Movimenti!$F$5:$F$2004,D$3,Movimenti!$G$5:$G$2004,Impostazioni!$B$5))</f>
        <v>230</v>
      </c>
      <c r="E109">
        <f>IF($A109="",0,SUMIFS(Movimenti!$D$5:$D$2004,Movimenti!$C$5:$C$2004,$A109,Movimenti!$F$5:$F$2004,E$3,Movimenti!$G$5:$G$2004,Impostazioni!$B$5))</f>
        <v>230</v>
      </c>
      <c r="F109">
        <f>IF($A109="",0,SUMIFS(Movimenti!$D$5:$D$2004,Movimenti!$C$5:$C$2004,$A109,Movimenti!$F$5:$F$2004,F$3,Movimenti!$G$5:$G$2004,Impostazioni!$B$5))</f>
        <v>230</v>
      </c>
      <c r="G109">
        <f>IF($A109="",0,SUMIFS(Movimenti!$D$5:$D$2004,Movimenti!$C$5:$C$2004,$A109,Movimenti!$F$5:$F$2004,G$3,Movimenti!$G$5:$G$2004,Impostazioni!$B$5))</f>
        <v>230</v>
      </c>
      <c r="H109">
        <f>IF($A109="",0,SUMIFS(Movimenti!$D$5:$D$2004,Movimenti!$C$5:$C$2004,$A109,Movimenti!$F$5:$F$2004,H$3,Movimenti!$G$5:$G$2004,Impostazioni!$B$5))</f>
        <v>230</v>
      </c>
      <c r="I109">
        <f>IF($A109="",0,SUMIFS(Movimenti!$D$5:$D$2004,Movimenti!$C$5:$C$2004,$A109,Movimenti!$F$5:$F$2004,I$3,Movimenti!$G$5:$G$2004,Impostazioni!$B$5))</f>
        <v>230</v>
      </c>
      <c r="J109">
        <f>IF($A109="",0,SUMIFS(Movimenti!$D$5:$D$2004,Movimenti!$C$5:$C$2004,$A109,Movimenti!$F$5:$F$2004,J$3,Movimenti!$G$5:$G$2004,Impostazioni!$B$5))</f>
        <v>0</v>
      </c>
      <c r="K109">
        <f>IF($A109="",0,SUMIFS(Movimenti!$D$5:$D$2004,Movimenti!$C$5:$C$2004,$A109,Movimenti!$F$5:$F$2004,K$3,Movimenti!$G$5:$G$2004,Impostazioni!$B$5))</f>
        <v>0</v>
      </c>
      <c r="L109">
        <f>IF($A109="",0,SUMIFS(Movimenti!$D$5:$D$2004,Movimenti!$C$5:$C$2004,$A109,Movimenti!$F$5:$F$2004,L$3,Movimenti!$G$5:$G$2004,Impostazioni!$B$5))</f>
        <v>350</v>
      </c>
      <c r="M109">
        <f>IF($A109="",0,SUMIFS(Movimenti!$D$5:$D$2004,Movimenti!$C$5:$C$2004,$A109,Movimenti!$F$5:$F$2004,M$3,Movimenti!$G$5:$G$2004,Impostazioni!$B$5))</f>
        <v>230</v>
      </c>
      <c r="N109">
        <f>IF($A109="",0,SUMIFS(Movimenti!$D$5:$D$2004,Movimenti!$C$5:$C$2004,$A109,Movimenti!$F$5:$F$2004,N$3,Movimenti!$G$5:$G$2004,Impostazioni!$B$5))</f>
        <v>230</v>
      </c>
      <c r="O109">
        <f>IF($A109="",0,SUMIFS(Movimenti!$D$5:$D$2004,Movimenti!$C$5:$C$2004,$A109,Movimenti!$F$5:$F$2004,O$3,Movimenti!$G$5:$G$2004,Impostazioni!$B$5))</f>
        <v>230</v>
      </c>
      <c r="P109">
        <f t="shared" si="16"/>
        <v>2420</v>
      </c>
      <c r="Q109">
        <f t="shared" si="17"/>
        <v>1</v>
      </c>
      <c r="R109">
        <f t="shared" si="18"/>
        <v>0</v>
      </c>
      <c r="S109">
        <f>IF(Q109=1,SUM(Q$101:Q109),"")</f>
        <v>5</v>
      </c>
      <c r="T109" t="str">
        <f>IF(R109=1,SUM(R$101:R109),"")</f>
        <v/>
      </c>
      <c r="U109">
        <f>INDEX($D109:$P109,Calcoli!$D$49)</f>
        <v>2420</v>
      </c>
      <c r="V109">
        <f t="shared" si="19"/>
        <v>2420.0000001090002</v>
      </c>
      <c r="W109">
        <f>INDEX($D109:$P109,Calcoli!$D$48)</f>
        <v>2420</v>
      </c>
      <c r="X109">
        <f t="shared" si="20"/>
        <v>-1</v>
      </c>
      <c r="Y109">
        <f>INDEX($D109:$P109,Calcoli!$D$47)</f>
        <v>2420</v>
      </c>
      <c r="Z109">
        <f>IF(C109="","",C109*IF(Calcoli!$C$47=0,$B$40,1))</f>
        <v>2400</v>
      </c>
    </row>
    <row r="110" spans="1:26" x14ac:dyDescent="0.25">
      <c r="A110" t="str">
        <f>IF(Impostazioni!$A18="","",Impostazioni!$A18)</f>
        <v>🚗 Rata dell’auto</v>
      </c>
      <c r="B110" t="str">
        <f>IF(A110="","",Impostazioni!$B18)</f>
        <v>Spesa fissa</v>
      </c>
      <c r="C110">
        <f>IF(A110="","",N(Impostazioni!$C18))</f>
        <v>260</v>
      </c>
      <c r="D110">
        <f>IF($A110="",0,SUMIFS(Movimenti!$D$5:$D$2004,Movimenti!$C$5:$C$2004,$A110,Movimenti!$F$5:$F$2004,D$3,Movimenti!$G$5:$G$2004,Impostazioni!$B$5))</f>
        <v>260</v>
      </c>
      <c r="E110">
        <f>IF($A110="",0,SUMIFS(Movimenti!$D$5:$D$2004,Movimenti!$C$5:$C$2004,$A110,Movimenti!$F$5:$F$2004,E$3,Movimenti!$G$5:$G$2004,Impostazioni!$B$5))</f>
        <v>260</v>
      </c>
      <c r="F110">
        <f>IF($A110="",0,SUMIFS(Movimenti!$D$5:$D$2004,Movimenti!$C$5:$C$2004,$A110,Movimenti!$F$5:$F$2004,F$3,Movimenti!$G$5:$G$2004,Impostazioni!$B$5))</f>
        <v>260</v>
      </c>
      <c r="G110">
        <f>IF($A110="",0,SUMIFS(Movimenti!$D$5:$D$2004,Movimenti!$C$5:$C$2004,$A110,Movimenti!$F$5:$F$2004,G$3,Movimenti!$G$5:$G$2004,Impostazioni!$B$5))</f>
        <v>260</v>
      </c>
      <c r="H110">
        <f>IF($A110="",0,SUMIFS(Movimenti!$D$5:$D$2004,Movimenti!$C$5:$C$2004,$A110,Movimenti!$F$5:$F$2004,H$3,Movimenti!$G$5:$G$2004,Impostazioni!$B$5))</f>
        <v>260</v>
      </c>
      <c r="I110">
        <f>IF($A110="",0,SUMIFS(Movimenti!$D$5:$D$2004,Movimenti!$C$5:$C$2004,$A110,Movimenti!$F$5:$F$2004,I$3,Movimenti!$G$5:$G$2004,Impostazioni!$B$5))</f>
        <v>260</v>
      </c>
      <c r="J110">
        <f>IF($A110="",0,SUMIFS(Movimenti!$D$5:$D$2004,Movimenti!$C$5:$C$2004,$A110,Movimenti!$F$5:$F$2004,J$3,Movimenti!$G$5:$G$2004,Impostazioni!$B$5))</f>
        <v>260</v>
      </c>
      <c r="K110">
        <f>IF($A110="",0,SUMIFS(Movimenti!$D$5:$D$2004,Movimenti!$C$5:$C$2004,$A110,Movimenti!$F$5:$F$2004,K$3,Movimenti!$G$5:$G$2004,Impostazioni!$B$5))</f>
        <v>260</v>
      </c>
      <c r="L110">
        <f>IF($A110="",0,SUMIFS(Movimenti!$D$5:$D$2004,Movimenti!$C$5:$C$2004,$A110,Movimenti!$F$5:$F$2004,L$3,Movimenti!$G$5:$G$2004,Impostazioni!$B$5))</f>
        <v>260</v>
      </c>
      <c r="M110">
        <f>IF($A110="",0,SUMIFS(Movimenti!$D$5:$D$2004,Movimenti!$C$5:$C$2004,$A110,Movimenti!$F$5:$F$2004,M$3,Movimenti!$G$5:$G$2004,Impostazioni!$B$5))</f>
        <v>260</v>
      </c>
      <c r="N110">
        <f>IF($A110="",0,SUMIFS(Movimenti!$D$5:$D$2004,Movimenti!$C$5:$C$2004,$A110,Movimenti!$F$5:$F$2004,N$3,Movimenti!$G$5:$G$2004,Impostazioni!$B$5))</f>
        <v>260</v>
      </c>
      <c r="O110">
        <f>IF($A110="",0,SUMIFS(Movimenti!$D$5:$D$2004,Movimenti!$C$5:$C$2004,$A110,Movimenti!$F$5:$F$2004,O$3,Movimenti!$G$5:$G$2004,Impostazioni!$B$5))</f>
        <v>260</v>
      </c>
      <c r="P110">
        <f t="shared" si="16"/>
        <v>3120</v>
      </c>
      <c r="Q110">
        <f t="shared" si="17"/>
        <v>1</v>
      </c>
      <c r="R110">
        <f t="shared" si="18"/>
        <v>0</v>
      </c>
      <c r="S110">
        <f>IF(Q110=1,SUM(Q$101:Q110),"")</f>
        <v>6</v>
      </c>
      <c r="T110" t="str">
        <f>IF(R110=1,SUM(R$101:R110),"")</f>
        <v/>
      </c>
      <c r="U110">
        <f>INDEX($D110:$P110,Calcoli!$D$49)</f>
        <v>3120</v>
      </c>
      <c r="V110">
        <f t="shared" si="19"/>
        <v>3120.0000001100002</v>
      </c>
      <c r="W110">
        <f>INDEX($D110:$P110,Calcoli!$D$48)</f>
        <v>3120</v>
      </c>
      <c r="X110">
        <f t="shared" si="20"/>
        <v>-1</v>
      </c>
      <c r="Y110">
        <f>INDEX($D110:$P110,Calcoli!$D$47)</f>
        <v>3120</v>
      </c>
      <c r="Z110">
        <f>IF(C110="","",C110*IF(Calcoli!$C$47=0,$B$40,1))</f>
        <v>3120</v>
      </c>
    </row>
    <row r="111" spans="1:26" x14ac:dyDescent="0.25">
      <c r="A111" t="str">
        <f>IF(Impostazioni!$A19="","",Impostazioni!$A19)</f>
        <v>💳 Carta revolving</v>
      </c>
      <c r="B111" t="str">
        <f>IF(A111="","",Impostazioni!$B19)</f>
        <v>Spesa fissa</v>
      </c>
      <c r="C111">
        <f>IF(A111="","",N(Impostazioni!$C19))</f>
        <v>60</v>
      </c>
      <c r="D111">
        <f>IF($A111="",0,SUMIFS(Movimenti!$D$5:$D$2004,Movimenti!$C$5:$C$2004,$A111,Movimenti!$F$5:$F$2004,D$3,Movimenti!$G$5:$G$2004,Impostazioni!$B$5))</f>
        <v>60</v>
      </c>
      <c r="E111">
        <f>IF($A111="",0,SUMIFS(Movimenti!$D$5:$D$2004,Movimenti!$C$5:$C$2004,$A111,Movimenti!$F$5:$F$2004,E$3,Movimenti!$G$5:$G$2004,Impostazioni!$B$5))</f>
        <v>60</v>
      </c>
      <c r="F111">
        <f>IF($A111="",0,SUMIFS(Movimenti!$D$5:$D$2004,Movimenti!$C$5:$C$2004,$A111,Movimenti!$F$5:$F$2004,F$3,Movimenti!$G$5:$G$2004,Impostazioni!$B$5))</f>
        <v>60</v>
      </c>
      <c r="G111">
        <f>IF($A111="",0,SUMIFS(Movimenti!$D$5:$D$2004,Movimenti!$C$5:$C$2004,$A111,Movimenti!$F$5:$F$2004,G$3,Movimenti!$G$5:$G$2004,Impostazioni!$B$5))</f>
        <v>60</v>
      </c>
      <c r="H111">
        <f>IF($A111="",0,SUMIFS(Movimenti!$D$5:$D$2004,Movimenti!$C$5:$C$2004,$A111,Movimenti!$F$5:$F$2004,H$3,Movimenti!$G$5:$G$2004,Impostazioni!$B$5))</f>
        <v>60</v>
      </c>
      <c r="I111">
        <f>IF($A111="",0,SUMIFS(Movimenti!$D$5:$D$2004,Movimenti!$C$5:$C$2004,$A111,Movimenti!$F$5:$F$2004,I$3,Movimenti!$G$5:$G$2004,Impostazioni!$B$5))</f>
        <v>60</v>
      </c>
      <c r="J111">
        <f>IF($A111="",0,SUMIFS(Movimenti!$D$5:$D$2004,Movimenti!$C$5:$C$2004,$A111,Movimenti!$F$5:$F$2004,J$3,Movimenti!$G$5:$G$2004,Impostazioni!$B$5))</f>
        <v>60</v>
      </c>
      <c r="K111">
        <f>IF($A111="",0,SUMIFS(Movimenti!$D$5:$D$2004,Movimenti!$C$5:$C$2004,$A111,Movimenti!$F$5:$F$2004,K$3,Movimenti!$G$5:$G$2004,Impostazioni!$B$5))</f>
        <v>60</v>
      </c>
      <c r="L111">
        <f>IF($A111="",0,SUMIFS(Movimenti!$D$5:$D$2004,Movimenti!$C$5:$C$2004,$A111,Movimenti!$F$5:$F$2004,L$3,Movimenti!$G$5:$G$2004,Impostazioni!$B$5))</f>
        <v>60</v>
      </c>
      <c r="M111">
        <f>IF($A111="",0,SUMIFS(Movimenti!$D$5:$D$2004,Movimenti!$C$5:$C$2004,$A111,Movimenti!$F$5:$F$2004,M$3,Movimenti!$G$5:$G$2004,Impostazioni!$B$5))</f>
        <v>60</v>
      </c>
      <c r="N111">
        <f>IF($A111="",0,SUMIFS(Movimenti!$D$5:$D$2004,Movimenti!$C$5:$C$2004,$A111,Movimenti!$F$5:$F$2004,N$3,Movimenti!$G$5:$G$2004,Impostazioni!$B$5))</f>
        <v>60</v>
      </c>
      <c r="O111">
        <f>IF($A111="",0,SUMIFS(Movimenti!$D$5:$D$2004,Movimenti!$C$5:$C$2004,$A111,Movimenti!$F$5:$F$2004,O$3,Movimenti!$G$5:$G$2004,Impostazioni!$B$5))</f>
        <v>60</v>
      </c>
      <c r="P111">
        <f t="shared" si="16"/>
        <v>720</v>
      </c>
      <c r="Q111">
        <f t="shared" si="17"/>
        <v>1</v>
      </c>
      <c r="R111">
        <f t="shared" si="18"/>
        <v>0</v>
      </c>
      <c r="S111">
        <f>IF(Q111=1,SUM(Q$101:Q111),"")</f>
        <v>7</v>
      </c>
      <c r="T111" t="str">
        <f>IF(R111=1,SUM(R$101:R111),"")</f>
        <v/>
      </c>
      <c r="U111">
        <f>INDEX($D111:$P111,Calcoli!$D$49)</f>
        <v>720</v>
      </c>
      <c r="V111">
        <f t="shared" si="19"/>
        <v>720.00000011099996</v>
      </c>
      <c r="W111">
        <f>INDEX($D111:$P111,Calcoli!$D$48)</f>
        <v>720</v>
      </c>
      <c r="X111">
        <f t="shared" si="20"/>
        <v>-1</v>
      </c>
      <c r="Y111">
        <f>INDEX($D111:$P111,Calcoli!$D$47)</f>
        <v>720</v>
      </c>
      <c r="Z111">
        <f>IF(C111="","",C111*IF(Calcoli!$C$47=0,$B$40,1))</f>
        <v>720</v>
      </c>
    </row>
    <row r="112" spans="1:26" x14ac:dyDescent="0.25">
      <c r="A112" t="str">
        <f>IF(Impostazioni!$A20="","",Impostazioni!$A20)</f>
        <v>🛒 Spesa alimentare</v>
      </c>
      <c r="B112" t="str">
        <f>IF(A112="","",Impostazioni!$B20)</f>
        <v>Spesa variabile</v>
      </c>
      <c r="C112">
        <f>IF(A112="","",N(Impostazioni!$C20))</f>
        <v>620</v>
      </c>
      <c r="D112">
        <f>IF($A112="",0,SUMIFS(Movimenti!$D$5:$D$2004,Movimenti!$C$5:$C$2004,$A112,Movimenti!$F$5:$F$2004,D$3,Movimenti!$G$5:$G$2004,Impostazioni!$B$5))</f>
        <v>595.29</v>
      </c>
      <c r="E112">
        <f>IF($A112="",0,SUMIFS(Movimenti!$D$5:$D$2004,Movimenti!$C$5:$C$2004,$A112,Movimenti!$F$5:$F$2004,E$3,Movimenti!$G$5:$G$2004,Impostazioni!$B$5))</f>
        <v>614.37</v>
      </c>
      <c r="F112">
        <f>IF($A112="",0,SUMIFS(Movimenti!$D$5:$D$2004,Movimenti!$C$5:$C$2004,$A112,Movimenti!$F$5:$F$2004,F$3,Movimenti!$G$5:$G$2004,Impostazioni!$B$5))</f>
        <v>597.9</v>
      </c>
      <c r="G112">
        <f>IF($A112="",0,SUMIFS(Movimenti!$D$5:$D$2004,Movimenti!$C$5:$C$2004,$A112,Movimenti!$F$5:$F$2004,G$3,Movimenti!$G$5:$G$2004,Impostazioni!$B$5))</f>
        <v>617.13</v>
      </c>
      <c r="H112">
        <f>IF($A112="",0,SUMIFS(Movimenti!$D$5:$D$2004,Movimenti!$C$5:$C$2004,$A112,Movimenti!$F$5:$F$2004,H$3,Movimenti!$G$5:$G$2004,Impostazioni!$B$5))</f>
        <v>625.5</v>
      </c>
      <c r="I112">
        <f>IF($A112="",0,SUMIFS(Movimenti!$D$5:$D$2004,Movimenti!$C$5:$C$2004,$A112,Movimenti!$F$5:$F$2004,I$3,Movimenti!$G$5:$G$2004,Impostazioni!$B$5))</f>
        <v>649.77</v>
      </c>
      <c r="J112">
        <f>IF($A112="",0,SUMIFS(Movimenti!$D$5:$D$2004,Movimenti!$C$5:$C$2004,$A112,Movimenti!$F$5:$F$2004,J$3,Movimenti!$G$5:$G$2004,Impostazioni!$B$5))</f>
        <v>629.42999999999995</v>
      </c>
      <c r="K112">
        <f>IF($A112="",0,SUMIFS(Movimenti!$D$5:$D$2004,Movimenti!$C$5:$C$2004,$A112,Movimenti!$F$5:$F$2004,K$3,Movimenti!$G$5:$G$2004,Impostazioni!$B$5))</f>
        <v>621.64</v>
      </c>
      <c r="L112">
        <f>IF($A112="",0,SUMIFS(Movimenti!$D$5:$D$2004,Movimenti!$C$5:$C$2004,$A112,Movimenti!$F$5:$F$2004,L$3,Movimenti!$G$5:$G$2004,Impostazioni!$B$5))</f>
        <v>604.47</v>
      </c>
      <c r="M112">
        <f>IF($A112="",0,SUMIFS(Movimenti!$D$5:$D$2004,Movimenti!$C$5:$C$2004,$A112,Movimenti!$F$5:$F$2004,M$3,Movimenti!$G$5:$G$2004,Impostazioni!$B$5))</f>
        <v>644.84</v>
      </c>
      <c r="N112">
        <f>IF($A112="",0,SUMIFS(Movimenti!$D$5:$D$2004,Movimenti!$C$5:$C$2004,$A112,Movimenti!$F$5:$F$2004,N$3,Movimenti!$G$5:$G$2004,Impostazioni!$B$5))</f>
        <v>579.40000000000009</v>
      </c>
      <c r="O112">
        <f>IF($A112="",0,SUMIFS(Movimenti!$D$5:$D$2004,Movimenti!$C$5:$C$2004,$A112,Movimenti!$F$5:$F$2004,O$3,Movimenti!$G$5:$G$2004,Impostazioni!$B$5))</f>
        <v>599.78</v>
      </c>
      <c r="P112">
        <f t="shared" si="16"/>
        <v>7379.5200000000013</v>
      </c>
      <c r="Q112">
        <f t="shared" si="17"/>
        <v>1</v>
      </c>
      <c r="R112">
        <f t="shared" si="18"/>
        <v>0</v>
      </c>
      <c r="S112">
        <f>IF(Q112=1,SUM(Q$101:Q112),"")</f>
        <v>8</v>
      </c>
      <c r="T112" t="str">
        <f>IF(R112=1,SUM(R$101:R112),"")</f>
        <v/>
      </c>
      <c r="U112">
        <f>INDEX($D112:$P112,Calcoli!$D$49)</f>
        <v>7379.5200000000013</v>
      </c>
      <c r="V112">
        <f t="shared" si="19"/>
        <v>7379.5200001120011</v>
      </c>
      <c r="W112">
        <f>INDEX($D112:$P112,Calcoli!$D$48)</f>
        <v>7379.5200000000013</v>
      </c>
      <c r="X112">
        <f t="shared" si="20"/>
        <v>-1</v>
      </c>
      <c r="Y112">
        <f>INDEX($D112:$P112,Calcoli!$D$47)</f>
        <v>7379.5200000000013</v>
      </c>
      <c r="Z112">
        <f>IF(C112="","",C112*IF(Calcoli!$C$47=0,$B$40,1))</f>
        <v>7440</v>
      </c>
    </row>
    <row r="113" spans="1:26" x14ac:dyDescent="0.25">
      <c r="A113" t="str">
        <f>IF(Impostazioni!$A21="","",Impostazioni!$A21)</f>
        <v>⛽ Trasporti</v>
      </c>
      <c r="B113" t="str">
        <f>IF(A113="","",Impostazioni!$B21)</f>
        <v>Spesa variabile</v>
      </c>
      <c r="C113">
        <f>IF(A113="","",N(Impostazioni!$C21))</f>
        <v>170</v>
      </c>
      <c r="D113">
        <f>IF($A113="",0,SUMIFS(Movimenti!$D$5:$D$2004,Movimenti!$C$5:$C$2004,$A113,Movimenti!$F$5:$F$2004,D$3,Movimenti!$G$5:$G$2004,Impostazioni!$B$5))</f>
        <v>161.88999999999999</v>
      </c>
      <c r="E113">
        <f>IF($A113="",0,SUMIFS(Movimenti!$D$5:$D$2004,Movimenti!$C$5:$C$2004,$A113,Movimenti!$F$5:$F$2004,E$3,Movimenti!$G$5:$G$2004,Impostazioni!$B$5))</f>
        <v>180.55</v>
      </c>
      <c r="F113">
        <f>IF($A113="",0,SUMIFS(Movimenti!$D$5:$D$2004,Movimenti!$C$5:$C$2004,$A113,Movimenti!$F$5:$F$2004,F$3,Movimenti!$G$5:$G$2004,Impostazioni!$B$5))</f>
        <v>175.81</v>
      </c>
      <c r="G113">
        <f>IF($A113="",0,SUMIFS(Movimenti!$D$5:$D$2004,Movimenti!$C$5:$C$2004,$A113,Movimenti!$F$5:$F$2004,G$3,Movimenti!$G$5:$G$2004,Impostazioni!$B$5))</f>
        <v>180.29</v>
      </c>
      <c r="H113">
        <f>IF($A113="",0,SUMIFS(Movimenti!$D$5:$D$2004,Movimenti!$C$5:$C$2004,$A113,Movimenti!$F$5:$F$2004,H$3,Movimenti!$G$5:$G$2004,Impostazioni!$B$5))</f>
        <v>166.23000000000002</v>
      </c>
      <c r="I113">
        <f>IF($A113="",0,SUMIFS(Movimenti!$D$5:$D$2004,Movimenti!$C$5:$C$2004,$A113,Movimenti!$F$5:$F$2004,I$3,Movimenti!$G$5:$G$2004,Impostazioni!$B$5))</f>
        <v>178.64</v>
      </c>
      <c r="J113">
        <f>IF($A113="",0,SUMIFS(Movimenti!$D$5:$D$2004,Movimenti!$C$5:$C$2004,$A113,Movimenti!$F$5:$F$2004,J$3,Movimenti!$G$5:$G$2004,Impostazioni!$B$5))</f>
        <v>165.41</v>
      </c>
      <c r="K113">
        <f>IF($A113="",0,SUMIFS(Movimenti!$D$5:$D$2004,Movimenti!$C$5:$C$2004,$A113,Movimenti!$F$5:$F$2004,K$3,Movimenti!$G$5:$G$2004,Impostazioni!$B$5))</f>
        <v>183.88</v>
      </c>
      <c r="L113">
        <f>IF($A113="",0,SUMIFS(Movimenti!$D$5:$D$2004,Movimenti!$C$5:$C$2004,$A113,Movimenti!$F$5:$F$2004,L$3,Movimenti!$G$5:$G$2004,Impostazioni!$B$5))</f>
        <v>173.36</v>
      </c>
      <c r="M113">
        <f>IF($A113="",0,SUMIFS(Movimenti!$D$5:$D$2004,Movimenti!$C$5:$C$2004,$A113,Movimenti!$F$5:$F$2004,M$3,Movimenti!$G$5:$G$2004,Impostazioni!$B$5))</f>
        <v>183.43</v>
      </c>
      <c r="N113">
        <f>IF($A113="",0,SUMIFS(Movimenti!$D$5:$D$2004,Movimenti!$C$5:$C$2004,$A113,Movimenti!$F$5:$F$2004,N$3,Movimenti!$G$5:$G$2004,Impostazioni!$B$5))</f>
        <v>161.38999999999999</v>
      </c>
      <c r="O113">
        <f>IF($A113="",0,SUMIFS(Movimenti!$D$5:$D$2004,Movimenti!$C$5:$C$2004,$A113,Movimenti!$F$5:$F$2004,O$3,Movimenti!$G$5:$G$2004,Impostazioni!$B$5))</f>
        <v>172.25</v>
      </c>
      <c r="P113">
        <f t="shared" si="16"/>
        <v>2083.13</v>
      </c>
      <c r="Q113">
        <f t="shared" si="17"/>
        <v>1</v>
      </c>
      <c r="R113">
        <f t="shared" si="18"/>
        <v>0</v>
      </c>
      <c r="S113">
        <f>IF(Q113=1,SUM(Q$101:Q113),"")</f>
        <v>9</v>
      </c>
      <c r="T113" t="str">
        <f>IF(R113=1,SUM(R$101:R113),"")</f>
        <v/>
      </c>
      <c r="U113">
        <f>INDEX($D113:$P113,Calcoli!$D$49)</f>
        <v>2083.13</v>
      </c>
      <c r="V113">
        <f t="shared" si="19"/>
        <v>2083.1300001130003</v>
      </c>
      <c r="W113">
        <f>INDEX($D113:$P113,Calcoli!$D$48)</f>
        <v>2083.13</v>
      </c>
      <c r="X113">
        <f t="shared" si="20"/>
        <v>-1</v>
      </c>
      <c r="Y113">
        <f>INDEX($D113:$P113,Calcoli!$D$47)</f>
        <v>2083.13</v>
      </c>
      <c r="Z113">
        <f>IF(C113="","",C113*IF(Calcoli!$C$47=0,$B$40,1))</f>
        <v>2040</v>
      </c>
    </row>
    <row r="114" spans="1:26" x14ac:dyDescent="0.25">
      <c r="A114" t="str">
        <f>IF(Impostazioni!$A22="","",Impostazioni!$A22)</f>
        <v>💊 Salute</v>
      </c>
      <c r="B114" t="str">
        <f>IF(A114="","",Impostazioni!$B22)</f>
        <v>Spesa variabile</v>
      </c>
      <c r="C114">
        <f>IF(A114="","",N(Impostazioni!$C22))</f>
        <v>70</v>
      </c>
      <c r="D114">
        <f>IF($A114="",0,SUMIFS(Movimenti!$D$5:$D$2004,Movimenti!$C$5:$C$2004,$A114,Movimenti!$F$5:$F$2004,D$3,Movimenti!$G$5:$G$2004,Impostazioni!$B$5))</f>
        <v>13.82</v>
      </c>
      <c r="E114">
        <f>IF($A114="",0,SUMIFS(Movimenti!$D$5:$D$2004,Movimenti!$C$5:$C$2004,$A114,Movimenti!$F$5:$F$2004,E$3,Movimenti!$G$5:$G$2004,Impostazioni!$B$5))</f>
        <v>129.32</v>
      </c>
      <c r="F114">
        <f>IF($A114="",0,SUMIFS(Movimenti!$D$5:$D$2004,Movimenti!$C$5:$C$2004,$A114,Movimenti!$F$5:$F$2004,F$3,Movimenti!$G$5:$G$2004,Impostazioni!$B$5))</f>
        <v>13.55</v>
      </c>
      <c r="G114">
        <f>IF($A114="",0,SUMIFS(Movimenti!$D$5:$D$2004,Movimenti!$C$5:$C$2004,$A114,Movimenti!$F$5:$F$2004,G$3,Movimenti!$G$5:$G$2004,Impostazioni!$B$5))</f>
        <v>34.75</v>
      </c>
      <c r="H114">
        <f>IF($A114="",0,SUMIFS(Movimenti!$D$5:$D$2004,Movimenti!$C$5:$C$2004,$A114,Movimenti!$F$5:$F$2004,H$3,Movimenti!$G$5:$G$2004,Impostazioni!$B$5))</f>
        <v>26.9</v>
      </c>
      <c r="I114">
        <f>IF($A114="",0,SUMIFS(Movimenti!$D$5:$D$2004,Movimenti!$C$5:$C$2004,$A114,Movimenti!$F$5:$F$2004,I$3,Movimenti!$G$5:$G$2004,Impostazioni!$B$5))</f>
        <v>28.83</v>
      </c>
      <c r="J114">
        <f>IF($A114="",0,SUMIFS(Movimenti!$D$5:$D$2004,Movimenti!$C$5:$C$2004,$A114,Movimenti!$F$5:$F$2004,J$3,Movimenti!$G$5:$G$2004,Impostazioni!$B$5))</f>
        <v>15.36</v>
      </c>
      <c r="K114">
        <f>IF($A114="",0,SUMIFS(Movimenti!$D$5:$D$2004,Movimenti!$C$5:$C$2004,$A114,Movimenti!$F$5:$F$2004,K$3,Movimenti!$G$5:$G$2004,Impostazioni!$B$5))</f>
        <v>21.33</v>
      </c>
      <c r="L114">
        <f>IF($A114="",0,SUMIFS(Movimenti!$D$5:$D$2004,Movimenti!$C$5:$C$2004,$A114,Movimenti!$F$5:$F$2004,L$3,Movimenti!$G$5:$G$2004,Impostazioni!$B$5))</f>
        <v>21.6</v>
      </c>
      <c r="M114">
        <f>IF($A114="",0,SUMIFS(Movimenti!$D$5:$D$2004,Movimenti!$C$5:$C$2004,$A114,Movimenti!$F$5:$F$2004,M$3,Movimenti!$G$5:$G$2004,Impostazioni!$B$5))</f>
        <v>202.37</v>
      </c>
      <c r="N114">
        <f>IF($A114="",0,SUMIFS(Movimenti!$D$5:$D$2004,Movimenti!$C$5:$C$2004,$A114,Movimenti!$F$5:$F$2004,N$3,Movimenti!$G$5:$G$2004,Impostazioni!$B$5))</f>
        <v>21.45</v>
      </c>
      <c r="O114">
        <f>IF($A114="",0,SUMIFS(Movimenti!$D$5:$D$2004,Movimenti!$C$5:$C$2004,$A114,Movimenti!$F$5:$F$2004,O$3,Movimenti!$G$5:$G$2004,Impostazioni!$B$5))</f>
        <v>14.23</v>
      </c>
      <c r="P114">
        <f t="shared" si="16"/>
        <v>543.5100000000001</v>
      </c>
      <c r="Q114">
        <f t="shared" si="17"/>
        <v>1</v>
      </c>
      <c r="R114">
        <f t="shared" si="18"/>
        <v>0</v>
      </c>
      <c r="S114">
        <f>IF(Q114=1,SUM(Q$101:Q114),"")</f>
        <v>10</v>
      </c>
      <c r="T114" t="str">
        <f>IF(R114=1,SUM(R$101:R114),"")</f>
        <v/>
      </c>
      <c r="U114">
        <f>INDEX($D114:$P114,Calcoli!$D$49)</f>
        <v>543.5100000000001</v>
      </c>
      <c r="V114">
        <f t="shared" si="19"/>
        <v>543.51000011400015</v>
      </c>
      <c r="W114">
        <f>INDEX($D114:$P114,Calcoli!$D$48)</f>
        <v>543.5100000000001</v>
      </c>
      <c r="X114">
        <f t="shared" si="20"/>
        <v>-1</v>
      </c>
      <c r="Y114">
        <f>INDEX($D114:$P114,Calcoli!$D$47)</f>
        <v>543.5100000000001</v>
      </c>
      <c r="Z114">
        <f>IF(C114="","",C114*IF(Calcoli!$C$47=0,$B$40,1))</f>
        <v>840</v>
      </c>
    </row>
    <row r="115" spans="1:26" x14ac:dyDescent="0.25">
      <c r="A115" t="str">
        <f>IF(Impostazioni!$A23="","",Impostazioni!$A23)</f>
        <v>👕 Abbigliamento</v>
      </c>
      <c r="B115" t="str">
        <f>IF(A115="","",Impostazioni!$B23)</f>
        <v>Spesa variabile</v>
      </c>
      <c r="C115">
        <f>IF(A115="","",N(Impostazioni!$C23))</f>
        <v>110</v>
      </c>
      <c r="D115">
        <f>IF($A115="",0,SUMIFS(Movimenti!$D$5:$D$2004,Movimenti!$C$5:$C$2004,$A115,Movimenti!$F$5:$F$2004,D$3,Movimenti!$G$5:$G$2004,Impostazioni!$B$5))</f>
        <v>0</v>
      </c>
      <c r="E115">
        <f>IF($A115="",0,SUMIFS(Movimenti!$D$5:$D$2004,Movimenti!$C$5:$C$2004,$A115,Movimenti!$F$5:$F$2004,E$3,Movimenti!$G$5:$G$2004,Impostazioni!$B$5))</f>
        <v>0</v>
      </c>
      <c r="F115">
        <f>IF($A115="",0,SUMIFS(Movimenti!$D$5:$D$2004,Movimenti!$C$5:$C$2004,$A115,Movimenti!$F$5:$F$2004,F$3,Movimenti!$G$5:$G$2004,Impostazioni!$B$5))</f>
        <v>171.65</v>
      </c>
      <c r="G115">
        <f>IF($A115="",0,SUMIFS(Movimenti!$D$5:$D$2004,Movimenti!$C$5:$C$2004,$A115,Movimenti!$F$5:$F$2004,G$3,Movimenti!$G$5:$G$2004,Impostazioni!$B$5))</f>
        <v>0</v>
      </c>
      <c r="H115">
        <f>IF($A115="",0,SUMIFS(Movimenti!$D$5:$D$2004,Movimenti!$C$5:$C$2004,$A115,Movimenti!$F$5:$F$2004,H$3,Movimenti!$G$5:$G$2004,Impostazioni!$B$5))</f>
        <v>127.65</v>
      </c>
      <c r="I115">
        <f>IF($A115="",0,SUMIFS(Movimenti!$D$5:$D$2004,Movimenti!$C$5:$C$2004,$A115,Movimenti!$F$5:$F$2004,I$3,Movimenti!$G$5:$G$2004,Impostazioni!$B$5))</f>
        <v>0</v>
      </c>
      <c r="J115">
        <f>IF($A115="",0,SUMIFS(Movimenti!$D$5:$D$2004,Movimenti!$C$5:$C$2004,$A115,Movimenti!$F$5:$F$2004,J$3,Movimenti!$G$5:$G$2004,Impostazioni!$B$5))</f>
        <v>0</v>
      </c>
      <c r="K115">
        <f>IF($A115="",0,SUMIFS(Movimenti!$D$5:$D$2004,Movimenti!$C$5:$C$2004,$A115,Movimenti!$F$5:$F$2004,K$3,Movimenti!$G$5:$G$2004,Impostazioni!$B$5))</f>
        <v>0</v>
      </c>
      <c r="L115">
        <f>IF($A115="",0,SUMIFS(Movimenti!$D$5:$D$2004,Movimenti!$C$5:$C$2004,$A115,Movimenti!$F$5:$F$2004,L$3,Movimenti!$G$5:$G$2004,Impostazioni!$B$5))</f>
        <v>204.37</v>
      </c>
      <c r="M115">
        <f>IF($A115="",0,SUMIFS(Movimenti!$D$5:$D$2004,Movimenti!$C$5:$C$2004,$A115,Movimenti!$F$5:$F$2004,M$3,Movimenti!$G$5:$G$2004,Impostazioni!$B$5))</f>
        <v>0</v>
      </c>
      <c r="N115">
        <f>IF($A115="",0,SUMIFS(Movimenti!$D$5:$D$2004,Movimenti!$C$5:$C$2004,$A115,Movimenti!$F$5:$F$2004,N$3,Movimenti!$G$5:$G$2004,Impostazioni!$B$5))</f>
        <v>194.92</v>
      </c>
      <c r="O115">
        <f>IF($A115="",0,SUMIFS(Movimenti!$D$5:$D$2004,Movimenti!$C$5:$C$2004,$A115,Movimenti!$F$5:$F$2004,O$3,Movimenti!$G$5:$G$2004,Impostazioni!$B$5))</f>
        <v>0</v>
      </c>
      <c r="P115">
        <f t="shared" si="16"/>
        <v>698.59</v>
      </c>
      <c r="Q115">
        <f t="shared" si="17"/>
        <v>1</v>
      </c>
      <c r="R115">
        <f t="shared" si="18"/>
        <v>0</v>
      </c>
      <c r="S115">
        <f>IF(Q115=1,SUM(Q$101:Q115),"")</f>
        <v>11</v>
      </c>
      <c r="T115" t="str">
        <f>IF(R115=1,SUM(R$101:R115),"")</f>
        <v/>
      </c>
      <c r="U115">
        <f>INDEX($D115:$P115,Calcoli!$D$49)</f>
        <v>698.59</v>
      </c>
      <c r="V115">
        <f t="shared" si="19"/>
        <v>698.59000011500007</v>
      </c>
      <c r="W115">
        <f>INDEX($D115:$P115,Calcoli!$D$48)</f>
        <v>698.59</v>
      </c>
      <c r="X115">
        <f t="shared" si="20"/>
        <v>-1</v>
      </c>
      <c r="Y115">
        <f>INDEX($D115:$P115,Calcoli!$D$47)</f>
        <v>698.59</v>
      </c>
      <c r="Z115">
        <f>IF(C115="","",C115*IF(Calcoli!$C$47=0,$B$40,1))</f>
        <v>1320</v>
      </c>
    </row>
    <row r="116" spans="1:26" x14ac:dyDescent="0.25">
      <c r="A116" t="str">
        <f>IF(Impostazioni!$A24="","",Impostazioni!$A24)</f>
        <v>🍕 Cibo fuori</v>
      </c>
      <c r="B116" t="str">
        <f>IF(A116="","",Impostazioni!$B24)</f>
        <v>Spesa variabile</v>
      </c>
      <c r="C116">
        <f>IF(A116="","",N(Impostazioni!$C24))</f>
        <v>130</v>
      </c>
      <c r="D116">
        <f>IF($A116="",0,SUMIFS(Movimenti!$D$5:$D$2004,Movimenti!$C$5:$C$2004,$A116,Movimenti!$F$5:$F$2004,D$3,Movimenti!$G$5:$G$2004,Impostazioni!$B$5))</f>
        <v>106.68</v>
      </c>
      <c r="E116">
        <f>IF($A116="",0,SUMIFS(Movimenti!$D$5:$D$2004,Movimenti!$C$5:$C$2004,$A116,Movimenti!$F$5:$F$2004,E$3,Movimenti!$G$5:$G$2004,Impostazioni!$B$5))</f>
        <v>141.57</v>
      </c>
      <c r="F116">
        <f>IF($A116="",0,SUMIFS(Movimenti!$D$5:$D$2004,Movimenti!$C$5:$C$2004,$A116,Movimenti!$F$5:$F$2004,F$3,Movimenti!$G$5:$G$2004,Impostazioni!$B$5))</f>
        <v>123.85</v>
      </c>
      <c r="G116">
        <f>IF($A116="",0,SUMIFS(Movimenti!$D$5:$D$2004,Movimenti!$C$5:$C$2004,$A116,Movimenti!$F$5:$F$2004,G$3,Movimenti!$G$5:$G$2004,Impostazioni!$B$5))</f>
        <v>121.84</v>
      </c>
      <c r="H116">
        <f>IF($A116="",0,SUMIFS(Movimenti!$D$5:$D$2004,Movimenti!$C$5:$C$2004,$A116,Movimenti!$F$5:$F$2004,H$3,Movimenti!$G$5:$G$2004,Impostazioni!$B$5))</f>
        <v>120.67</v>
      </c>
      <c r="I116">
        <f>IF($A116="",0,SUMIFS(Movimenti!$D$5:$D$2004,Movimenti!$C$5:$C$2004,$A116,Movimenti!$F$5:$F$2004,I$3,Movimenti!$G$5:$G$2004,Impostazioni!$B$5))</f>
        <v>111.37</v>
      </c>
      <c r="J116">
        <f>IF($A116="",0,SUMIFS(Movimenti!$D$5:$D$2004,Movimenti!$C$5:$C$2004,$A116,Movimenti!$F$5:$F$2004,J$3,Movimenti!$G$5:$G$2004,Impostazioni!$B$5))</f>
        <v>98.17</v>
      </c>
      <c r="K116">
        <f>IF($A116="",0,SUMIFS(Movimenti!$D$5:$D$2004,Movimenti!$C$5:$C$2004,$A116,Movimenti!$F$5:$F$2004,K$3,Movimenti!$G$5:$G$2004,Impostazioni!$B$5))</f>
        <v>124.88</v>
      </c>
      <c r="L116">
        <f>IF($A116="",0,SUMIFS(Movimenti!$D$5:$D$2004,Movimenti!$C$5:$C$2004,$A116,Movimenti!$F$5:$F$2004,L$3,Movimenti!$G$5:$G$2004,Impostazioni!$B$5))</f>
        <v>99.47</v>
      </c>
      <c r="M116">
        <f>IF($A116="",0,SUMIFS(Movimenti!$D$5:$D$2004,Movimenti!$C$5:$C$2004,$A116,Movimenti!$F$5:$F$2004,M$3,Movimenti!$G$5:$G$2004,Impostazioni!$B$5))</f>
        <v>145.9</v>
      </c>
      <c r="N116">
        <f>IF($A116="",0,SUMIFS(Movimenti!$D$5:$D$2004,Movimenti!$C$5:$C$2004,$A116,Movimenti!$F$5:$F$2004,N$3,Movimenti!$G$5:$G$2004,Impostazioni!$B$5))</f>
        <v>99.06</v>
      </c>
      <c r="O116">
        <f>IF($A116="",0,SUMIFS(Movimenti!$D$5:$D$2004,Movimenti!$C$5:$C$2004,$A116,Movimenti!$F$5:$F$2004,O$3,Movimenti!$G$5:$G$2004,Impostazioni!$B$5))</f>
        <v>135.47</v>
      </c>
      <c r="P116">
        <f t="shared" si="16"/>
        <v>1428.93</v>
      </c>
      <c r="Q116">
        <f t="shared" si="17"/>
        <v>1</v>
      </c>
      <c r="R116">
        <f t="shared" si="18"/>
        <v>0</v>
      </c>
      <c r="S116">
        <f>IF(Q116=1,SUM(Q$101:Q116),"")</f>
        <v>12</v>
      </c>
      <c r="T116" t="str">
        <f>IF(R116=1,SUM(R$101:R116),"")</f>
        <v/>
      </c>
      <c r="U116">
        <f>INDEX($D116:$P116,Calcoli!$D$49)</f>
        <v>1428.93</v>
      </c>
      <c r="V116">
        <f t="shared" si="19"/>
        <v>1428.930000116</v>
      </c>
      <c r="W116">
        <f>INDEX($D116:$P116,Calcoli!$D$48)</f>
        <v>1428.93</v>
      </c>
      <c r="X116">
        <f t="shared" si="20"/>
        <v>-1</v>
      </c>
      <c r="Y116">
        <f>INDEX($D116:$P116,Calcoli!$D$47)</f>
        <v>1428.93</v>
      </c>
      <c r="Z116">
        <f>IF(C116="","",C116*IF(Calcoli!$C$47=0,$B$40,1))</f>
        <v>1560</v>
      </c>
    </row>
    <row r="117" spans="1:26" x14ac:dyDescent="0.25">
      <c r="A117" t="str">
        <f>IF(Impostazioni!$A25="","",Impostazioni!$A25)</f>
        <v>🎬 Tempo libero</v>
      </c>
      <c r="B117" t="str">
        <f>IF(A117="","",Impostazioni!$B25)</f>
        <v>Spesa variabile</v>
      </c>
      <c r="C117">
        <f>IF(A117="","",N(Impostazioni!$C25))</f>
        <v>120</v>
      </c>
      <c r="D117">
        <f>IF($A117="",0,SUMIFS(Movimenti!$D$5:$D$2004,Movimenti!$C$5:$C$2004,$A117,Movimenti!$F$5:$F$2004,D$3,Movimenti!$G$5:$G$2004,Impostazioni!$B$5))</f>
        <v>89.509999999999991</v>
      </c>
      <c r="E117">
        <f>IF($A117="",0,SUMIFS(Movimenti!$D$5:$D$2004,Movimenti!$C$5:$C$2004,$A117,Movimenti!$F$5:$F$2004,E$3,Movimenti!$G$5:$G$2004,Impostazioni!$B$5))</f>
        <v>72.099999999999994</v>
      </c>
      <c r="F117">
        <f>IF($A117="",0,SUMIFS(Movimenti!$D$5:$D$2004,Movimenti!$C$5:$C$2004,$A117,Movimenti!$F$5:$F$2004,F$3,Movimenti!$G$5:$G$2004,Impostazioni!$B$5))</f>
        <v>72.83</v>
      </c>
      <c r="G117">
        <f>IF($A117="",0,SUMIFS(Movimenti!$D$5:$D$2004,Movimenti!$C$5:$C$2004,$A117,Movimenti!$F$5:$F$2004,G$3,Movimenti!$G$5:$G$2004,Impostazioni!$B$5))</f>
        <v>93.63</v>
      </c>
      <c r="H117">
        <f>IF($A117="",0,SUMIFS(Movimenti!$D$5:$D$2004,Movimenti!$C$5:$C$2004,$A117,Movimenti!$F$5:$F$2004,H$3,Movimenti!$G$5:$G$2004,Impostazioni!$B$5))</f>
        <v>104.41</v>
      </c>
      <c r="I117">
        <f>IF($A117="",0,SUMIFS(Movimenti!$D$5:$D$2004,Movimenti!$C$5:$C$2004,$A117,Movimenti!$F$5:$F$2004,I$3,Movimenti!$G$5:$G$2004,Impostazioni!$B$5))</f>
        <v>101.57</v>
      </c>
      <c r="J117">
        <f>IF($A117="",0,SUMIFS(Movimenti!$D$5:$D$2004,Movimenti!$C$5:$C$2004,$A117,Movimenti!$F$5:$F$2004,J$3,Movimenti!$G$5:$G$2004,Impostazioni!$B$5))</f>
        <v>104.57</v>
      </c>
      <c r="K117">
        <f>IF($A117="",0,SUMIFS(Movimenti!$D$5:$D$2004,Movimenti!$C$5:$C$2004,$A117,Movimenti!$F$5:$F$2004,K$3,Movimenti!$G$5:$G$2004,Impostazioni!$B$5))</f>
        <v>88.69</v>
      </c>
      <c r="L117">
        <f>IF($A117="",0,SUMIFS(Movimenti!$D$5:$D$2004,Movimenti!$C$5:$C$2004,$A117,Movimenti!$F$5:$F$2004,L$3,Movimenti!$G$5:$G$2004,Impostazioni!$B$5))</f>
        <v>88.85</v>
      </c>
      <c r="M117">
        <f>IF($A117="",0,SUMIFS(Movimenti!$D$5:$D$2004,Movimenti!$C$5:$C$2004,$A117,Movimenti!$F$5:$F$2004,M$3,Movimenti!$G$5:$G$2004,Impostazioni!$B$5))</f>
        <v>87.66</v>
      </c>
      <c r="N117">
        <f>IF($A117="",0,SUMIFS(Movimenti!$D$5:$D$2004,Movimenti!$C$5:$C$2004,$A117,Movimenti!$F$5:$F$2004,N$3,Movimenti!$G$5:$G$2004,Impostazioni!$B$5))</f>
        <v>74.569999999999993</v>
      </c>
      <c r="O117">
        <f>IF($A117="",0,SUMIFS(Movimenti!$D$5:$D$2004,Movimenti!$C$5:$C$2004,$A117,Movimenti!$F$5:$F$2004,O$3,Movimenti!$G$5:$G$2004,Impostazioni!$B$5))</f>
        <v>91.77000000000001</v>
      </c>
      <c r="P117">
        <f t="shared" si="16"/>
        <v>1070.1599999999999</v>
      </c>
      <c r="Q117">
        <f t="shared" si="17"/>
        <v>1</v>
      </c>
      <c r="R117">
        <f t="shared" si="18"/>
        <v>0</v>
      </c>
      <c r="S117">
        <f>IF(Q117=1,SUM(Q$101:Q117),"")</f>
        <v>13</v>
      </c>
      <c r="T117" t="str">
        <f>IF(R117=1,SUM(R$101:R117),"")</f>
        <v/>
      </c>
      <c r="U117">
        <f>INDEX($D117:$P117,Calcoli!$D$49)</f>
        <v>1070.1599999999999</v>
      </c>
      <c r="V117">
        <f t="shared" si="19"/>
        <v>1070.1600001169998</v>
      </c>
      <c r="W117">
        <f>INDEX($D117:$P117,Calcoli!$D$48)</f>
        <v>1070.1599999999999</v>
      </c>
      <c r="X117">
        <f t="shared" si="20"/>
        <v>-1</v>
      </c>
      <c r="Y117">
        <f>INDEX($D117:$P117,Calcoli!$D$47)</f>
        <v>1070.1599999999999</v>
      </c>
      <c r="Z117">
        <f>IF(C117="","",C117*IF(Calcoli!$C$47=0,$B$40,1))</f>
        <v>1440</v>
      </c>
    </row>
    <row r="118" spans="1:26" x14ac:dyDescent="0.25">
      <c r="A118" t="str">
        <f>IF(Impostazioni!$A26="","",Impostazioni!$A26)</f>
        <v>✈️ Vacanze</v>
      </c>
      <c r="B118" t="str">
        <f>IF(A118="","",Impostazioni!$B26)</f>
        <v>Spesa variabile</v>
      </c>
      <c r="C118">
        <f>IF(A118="","",N(Impostazioni!$C26))</f>
        <v>160</v>
      </c>
      <c r="D118">
        <f>IF($A118="",0,SUMIFS(Movimenti!$D$5:$D$2004,Movimenti!$C$5:$C$2004,$A118,Movimenti!$F$5:$F$2004,D$3,Movimenti!$G$5:$G$2004,Impostazioni!$B$5))</f>
        <v>0</v>
      </c>
      <c r="E118">
        <f>IF($A118="",0,SUMIFS(Movimenti!$D$5:$D$2004,Movimenti!$C$5:$C$2004,$A118,Movimenti!$F$5:$F$2004,E$3,Movimenti!$G$5:$G$2004,Impostazioni!$B$5))</f>
        <v>0</v>
      </c>
      <c r="F118">
        <f>IF($A118="",0,SUMIFS(Movimenti!$D$5:$D$2004,Movimenti!$C$5:$C$2004,$A118,Movimenti!$F$5:$F$2004,F$3,Movimenti!$G$5:$G$2004,Impostazioni!$B$5))</f>
        <v>0</v>
      </c>
      <c r="G118">
        <f>IF($A118="",0,SUMIFS(Movimenti!$D$5:$D$2004,Movimenti!$C$5:$C$2004,$A118,Movimenti!$F$5:$F$2004,G$3,Movimenti!$G$5:$G$2004,Impostazioni!$B$5))</f>
        <v>320</v>
      </c>
      <c r="H118">
        <f>IF($A118="",0,SUMIFS(Movimenti!$D$5:$D$2004,Movimenti!$C$5:$C$2004,$A118,Movimenti!$F$5:$F$2004,H$3,Movimenti!$G$5:$G$2004,Impostazioni!$B$5))</f>
        <v>0</v>
      </c>
      <c r="I118">
        <f>IF($A118="",0,SUMIFS(Movimenti!$D$5:$D$2004,Movimenti!$C$5:$C$2004,$A118,Movimenti!$F$5:$F$2004,I$3,Movimenti!$G$5:$G$2004,Impostazioni!$B$5))</f>
        <v>0</v>
      </c>
      <c r="J118">
        <f>IF($A118="",0,SUMIFS(Movimenti!$D$5:$D$2004,Movimenti!$C$5:$C$2004,$A118,Movimenti!$F$5:$F$2004,J$3,Movimenti!$G$5:$G$2004,Impostazioni!$B$5))</f>
        <v>0</v>
      </c>
      <c r="K118">
        <f>IF($A118="",0,SUMIFS(Movimenti!$D$5:$D$2004,Movimenti!$C$5:$C$2004,$A118,Movimenti!$F$5:$F$2004,K$3,Movimenti!$G$5:$G$2004,Impostazioni!$B$5))</f>
        <v>1450</v>
      </c>
      <c r="L118">
        <f>IF($A118="",0,SUMIFS(Movimenti!$D$5:$D$2004,Movimenti!$C$5:$C$2004,$A118,Movimenti!$F$5:$F$2004,L$3,Movimenti!$G$5:$G$2004,Impostazioni!$B$5))</f>
        <v>0</v>
      </c>
      <c r="M118">
        <f>IF($A118="",0,SUMIFS(Movimenti!$D$5:$D$2004,Movimenti!$C$5:$C$2004,$A118,Movimenti!$F$5:$F$2004,M$3,Movimenti!$G$5:$G$2004,Impostazioni!$B$5))</f>
        <v>0</v>
      </c>
      <c r="N118">
        <f>IF($A118="",0,SUMIFS(Movimenti!$D$5:$D$2004,Movimenti!$C$5:$C$2004,$A118,Movimenti!$F$5:$F$2004,N$3,Movimenti!$G$5:$G$2004,Impostazioni!$B$5))</f>
        <v>0</v>
      </c>
      <c r="O118">
        <f>IF($A118="",0,SUMIFS(Movimenti!$D$5:$D$2004,Movimenti!$C$5:$C$2004,$A118,Movimenti!$F$5:$F$2004,O$3,Movimenti!$G$5:$G$2004,Impostazioni!$B$5))</f>
        <v>180</v>
      </c>
      <c r="P118">
        <f t="shared" si="16"/>
        <v>1950</v>
      </c>
      <c r="Q118">
        <f t="shared" si="17"/>
        <v>1</v>
      </c>
      <c r="R118">
        <f t="shared" si="18"/>
        <v>0</v>
      </c>
      <c r="S118">
        <f>IF(Q118=1,SUM(Q$101:Q118),"")</f>
        <v>14</v>
      </c>
      <c r="T118" t="str">
        <f>IF(R118=1,SUM(R$101:R118),"")</f>
        <v/>
      </c>
      <c r="U118">
        <f>INDEX($D118:$P118,Calcoli!$D$49)</f>
        <v>1950</v>
      </c>
      <c r="V118">
        <f t="shared" si="19"/>
        <v>1950.0000001179999</v>
      </c>
      <c r="W118">
        <f>INDEX($D118:$P118,Calcoli!$D$48)</f>
        <v>1950</v>
      </c>
      <c r="X118">
        <f t="shared" si="20"/>
        <v>-1</v>
      </c>
      <c r="Y118">
        <f>INDEX($D118:$P118,Calcoli!$D$47)</f>
        <v>1950</v>
      </c>
      <c r="Z118">
        <f>IF(C118="","",C118*IF(Calcoli!$C$47=0,$B$40,1))</f>
        <v>1920</v>
      </c>
    </row>
    <row r="119" spans="1:26" x14ac:dyDescent="0.25">
      <c r="A119" t="str">
        <f>IF(Impostazioni!$A27="","",Impostazioni!$A27)</f>
        <v>🎁 Regali</v>
      </c>
      <c r="B119" t="str">
        <f>IF(A119="","",Impostazioni!$B27)</f>
        <v>Spesa variabile</v>
      </c>
      <c r="C119">
        <f>IF(A119="","",N(Impostazioni!$C27))</f>
        <v>60</v>
      </c>
      <c r="D119">
        <f>IF($A119="",0,SUMIFS(Movimenti!$D$5:$D$2004,Movimenti!$C$5:$C$2004,$A119,Movimenti!$F$5:$F$2004,D$3,Movimenti!$G$5:$G$2004,Impostazioni!$B$5))</f>
        <v>35</v>
      </c>
      <c r="E119">
        <f>IF($A119="",0,SUMIFS(Movimenti!$D$5:$D$2004,Movimenti!$C$5:$C$2004,$A119,Movimenti!$F$5:$F$2004,E$3,Movimenti!$G$5:$G$2004,Impostazioni!$B$5))</f>
        <v>0</v>
      </c>
      <c r="F119">
        <f>IF($A119="",0,SUMIFS(Movimenti!$D$5:$D$2004,Movimenti!$C$5:$C$2004,$A119,Movimenti!$F$5:$F$2004,F$3,Movimenti!$G$5:$G$2004,Impostazioni!$B$5))</f>
        <v>0</v>
      </c>
      <c r="G119">
        <f>IF($A119="",0,SUMIFS(Movimenti!$D$5:$D$2004,Movimenti!$C$5:$C$2004,$A119,Movimenti!$F$5:$F$2004,G$3,Movimenti!$G$5:$G$2004,Impostazioni!$B$5))</f>
        <v>0</v>
      </c>
      <c r="H119">
        <f>IF($A119="",0,SUMIFS(Movimenti!$D$5:$D$2004,Movimenti!$C$5:$C$2004,$A119,Movimenti!$F$5:$F$2004,H$3,Movimenti!$G$5:$G$2004,Impostazioni!$B$5))</f>
        <v>55</v>
      </c>
      <c r="I119">
        <f>IF($A119="",0,SUMIFS(Movimenti!$D$5:$D$2004,Movimenti!$C$5:$C$2004,$A119,Movimenti!$F$5:$F$2004,I$3,Movimenti!$G$5:$G$2004,Impostazioni!$B$5))</f>
        <v>0</v>
      </c>
      <c r="J119">
        <f>IF($A119="",0,SUMIFS(Movimenti!$D$5:$D$2004,Movimenti!$C$5:$C$2004,$A119,Movimenti!$F$5:$F$2004,J$3,Movimenti!$G$5:$G$2004,Impostazioni!$B$5))</f>
        <v>0</v>
      </c>
      <c r="K119">
        <f>IF($A119="",0,SUMIFS(Movimenti!$D$5:$D$2004,Movimenti!$C$5:$C$2004,$A119,Movimenti!$F$5:$F$2004,K$3,Movimenti!$G$5:$G$2004,Impostazioni!$B$5))</f>
        <v>0</v>
      </c>
      <c r="L119">
        <f>IF($A119="",0,SUMIFS(Movimenti!$D$5:$D$2004,Movimenti!$C$5:$C$2004,$A119,Movimenti!$F$5:$F$2004,L$3,Movimenti!$G$5:$G$2004,Impostazioni!$B$5))</f>
        <v>50</v>
      </c>
      <c r="M119">
        <f>IF($A119="",0,SUMIFS(Movimenti!$D$5:$D$2004,Movimenti!$C$5:$C$2004,$A119,Movimenti!$F$5:$F$2004,M$3,Movimenti!$G$5:$G$2004,Impostazioni!$B$5))</f>
        <v>0</v>
      </c>
      <c r="N119">
        <f>IF($A119="",0,SUMIFS(Movimenti!$D$5:$D$2004,Movimenti!$C$5:$C$2004,$A119,Movimenti!$F$5:$F$2004,N$3,Movimenti!$G$5:$G$2004,Impostazioni!$B$5))</f>
        <v>0</v>
      </c>
      <c r="O119">
        <f>IF($A119="",0,SUMIFS(Movimenti!$D$5:$D$2004,Movimenti!$C$5:$C$2004,$A119,Movimenti!$F$5:$F$2004,O$3,Movimenti!$G$5:$G$2004,Impostazioni!$B$5))</f>
        <v>420</v>
      </c>
      <c r="P119">
        <f t="shared" si="16"/>
        <v>560</v>
      </c>
      <c r="Q119">
        <f t="shared" si="17"/>
        <v>1</v>
      </c>
      <c r="R119">
        <f t="shared" si="18"/>
        <v>0</v>
      </c>
      <c r="S119">
        <f>IF(Q119=1,SUM(Q$101:Q119),"")</f>
        <v>15</v>
      </c>
      <c r="T119" t="str">
        <f>IF(R119=1,SUM(R$101:R119),"")</f>
        <v/>
      </c>
      <c r="U119">
        <f>INDEX($D119:$P119,Calcoli!$D$49)</f>
        <v>560</v>
      </c>
      <c r="V119">
        <f t="shared" si="19"/>
        <v>560.00000011899999</v>
      </c>
      <c r="W119">
        <f>INDEX($D119:$P119,Calcoli!$D$48)</f>
        <v>560</v>
      </c>
      <c r="X119">
        <f t="shared" si="20"/>
        <v>-1</v>
      </c>
      <c r="Y119">
        <f>INDEX($D119:$P119,Calcoli!$D$47)</f>
        <v>560</v>
      </c>
      <c r="Z119">
        <f>IF(C119="","",C119*IF(Calcoli!$C$47=0,$B$40,1))</f>
        <v>720</v>
      </c>
    </row>
    <row r="120" spans="1:26" x14ac:dyDescent="0.25">
      <c r="A120" t="str">
        <f>IF(Impostazioni!$A28="","",Impostazioni!$A28)</f>
        <v>🔧 Casa e manutenzione</v>
      </c>
      <c r="B120" t="str">
        <f>IF(A120="","",Impostazioni!$B28)</f>
        <v>Spesa variabile</v>
      </c>
      <c r="C120">
        <f>IF(A120="","",N(Impostazioni!$C28))</f>
        <v>80</v>
      </c>
      <c r="D120">
        <f>IF($A120="",0,SUMIFS(Movimenti!$D$5:$D$2004,Movimenti!$C$5:$C$2004,$A120,Movimenti!$F$5:$F$2004,D$3,Movimenti!$G$5:$G$2004,Impostazioni!$B$5))</f>
        <v>0</v>
      </c>
      <c r="E120">
        <f>IF($A120="",0,SUMIFS(Movimenti!$D$5:$D$2004,Movimenti!$C$5:$C$2004,$A120,Movimenti!$F$5:$F$2004,E$3,Movimenti!$G$5:$G$2004,Impostazioni!$B$5))</f>
        <v>140</v>
      </c>
      <c r="F120">
        <f>IF($A120="",0,SUMIFS(Movimenti!$D$5:$D$2004,Movimenti!$C$5:$C$2004,$A120,Movimenti!$F$5:$F$2004,F$3,Movimenti!$G$5:$G$2004,Impostazioni!$B$5))</f>
        <v>0</v>
      </c>
      <c r="G120">
        <f>IF($A120="",0,SUMIFS(Movimenti!$D$5:$D$2004,Movimenti!$C$5:$C$2004,$A120,Movimenti!$F$5:$F$2004,G$3,Movimenti!$G$5:$G$2004,Impostazioni!$B$5))</f>
        <v>0</v>
      </c>
      <c r="H120">
        <f>IF($A120="",0,SUMIFS(Movimenti!$D$5:$D$2004,Movimenti!$C$5:$C$2004,$A120,Movimenti!$F$5:$F$2004,H$3,Movimenti!$G$5:$G$2004,Impostazioni!$B$5))</f>
        <v>0</v>
      </c>
      <c r="I120">
        <f>IF($A120="",0,SUMIFS(Movimenti!$D$5:$D$2004,Movimenti!$C$5:$C$2004,$A120,Movimenti!$F$5:$F$2004,I$3,Movimenti!$G$5:$G$2004,Impostazioni!$B$5))</f>
        <v>260</v>
      </c>
      <c r="J120">
        <f>IF($A120="",0,SUMIFS(Movimenti!$D$5:$D$2004,Movimenti!$C$5:$C$2004,$A120,Movimenti!$F$5:$F$2004,J$3,Movimenti!$G$5:$G$2004,Impostazioni!$B$5))</f>
        <v>0</v>
      </c>
      <c r="K120">
        <f>IF($A120="",0,SUMIFS(Movimenti!$D$5:$D$2004,Movimenti!$C$5:$C$2004,$A120,Movimenti!$F$5:$F$2004,K$3,Movimenti!$G$5:$G$2004,Impostazioni!$B$5))</f>
        <v>0</v>
      </c>
      <c r="L120">
        <f>IF($A120="",0,SUMIFS(Movimenti!$D$5:$D$2004,Movimenti!$C$5:$C$2004,$A120,Movimenti!$F$5:$F$2004,L$3,Movimenti!$G$5:$G$2004,Impostazioni!$B$5))</f>
        <v>0</v>
      </c>
      <c r="M120">
        <f>IF($A120="",0,SUMIFS(Movimenti!$D$5:$D$2004,Movimenti!$C$5:$C$2004,$A120,Movimenti!$F$5:$F$2004,M$3,Movimenti!$G$5:$G$2004,Impostazioni!$B$5))</f>
        <v>90</v>
      </c>
      <c r="N120">
        <f>IF($A120="",0,SUMIFS(Movimenti!$D$5:$D$2004,Movimenti!$C$5:$C$2004,$A120,Movimenti!$F$5:$F$2004,N$3,Movimenti!$G$5:$G$2004,Impostazioni!$B$5))</f>
        <v>0</v>
      </c>
      <c r="O120">
        <f>IF($A120="",0,SUMIFS(Movimenti!$D$5:$D$2004,Movimenti!$C$5:$C$2004,$A120,Movimenti!$F$5:$F$2004,O$3,Movimenti!$G$5:$G$2004,Impostazioni!$B$5))</f>
        <v>0</v>
      </c>
      <c r="P120">
        <f t="shared" si="16"/>
        <v>490</v>
      </c>
      <c r="Q120">
        <f t="shared" si="17"/>
        <v>1</v>
      </c>
      <c r="R120">
        <f t="shared" si="18"/>
        <v>0</v>
      </c>
      <c r="S120">
        <f>IF(Q120=1,SUM(Q$101:Q120),"")</f>
        <v>16</v>
      </c>
      <c r="T120" t="str">
        <f>IF(R120=1,SUM(R$101:R120),"")</f>
        <v/>
      </c>
      <c r="U120">
        <f>INDEX($D120:$P120,Calcoli!$D$49)</f>
        <v>490</v>
      </c>
      <c r="V120">
        <f t="shared" si="19"/>
        <v>490.00000011999998</v>
      </c>
      <c r="W120">
        <f>INDEX($D120:$P120,Calcoli!$D$48)</f>
        <v>490</v>
      </c>
      <c r="X120">
        <f t="shared" si="20"/>
        <v>-1</v>
      </c>
      <c r="Y120">
        <f>INDEX($D120:$P120,Calcoli!$D$47)</f>
        <v>490</v>
      </c>
      <c r="Z120">
        <f>IF(C120="","",C120*IF(Calcoli!$C$47=0,$B$40,1))</f>
        <v>960</v>
      </c>
    </row>
    <row r="121" spans="1:26" x14ac:dyDescent="0.25">
      <c r="A121" t="str">
        <f>IF(Impostazioni!$A29="","",Impostazioni!$A29)</f>
        <v>📦 Altro</v>
      </c>
      <c r="B121" t="str">
        <f>IF(A121="","",Impostazioni!$B29)</f>
        <v>Spesa variabile</v>
      </c>
      <c r="C121">
        <f>IF(A121="","",N(Impostazioni!$C29))</f>
        <v>60</v>
      </c>
      <c r="D121">
        <f>IF($A121="",0,SUMIFS(Movimenti!$D$5:$D$2004,Movimenti!$C$5:$C$2004,$A121,Movimenti!$F$5:$F$2004,D$3,Movimenti!$G$5:$G$2004,Impostazioni!$B$5))</f>
        <v>24.08</v>
      </c>
      <c r="E121">
        <f>IF($A121="",0,SUMIFS(Movimenti!$D$5:$D$2004,Movimenti!$C$5:$C$2004,$A121,Movimenti!$F$5:$F$2004,E$3,Movimenti!$G$5:$G$2004,Impostazioni!$B$5))</f>
        <v>33.03</v>
      </c>
      <c r="F121">
        <f>IF($A121="",0,SUMIFS(Movimenti!$D$5:$D$2004,Movimenti!$C$5:$C$2004,$A121,Movimenti!$F$5:$F$2004,F$3,Movimenti!$G$5:$G$2004,Impostazioni!$B$5))</f>
        <v>29.27</v>
      </c>
      <c r="G121">
        <f>IF($A121="",0,SUMIFS(Movimenti!$D$5:$D$2004,Movimenti!$C$5:$C$2004,$A121,Movimenti!$F$5:$F$2004,G$3,Movimenti!$G$5:$G$2004,Impostazioni!$B$5))</f>
        <v>52.83</v>
      </c>
      <c r="H121">
        <f>IF($A121="",0,SUMIFS(Movimenti!$D$5:$D$2004,Movimenti!$C$5:$C$2004,$A121,Movimenti!$F$5:$F$2004,H$3,Movimenti!$G$5:$G$2004,Impostazioni!$B$5))</f>
        <v>59.4</v>
      </c>
      <c r="I121">
        <f>IF($A121="",0,SUMIFS(Movimenti!$D$5:$D$2004,Movimenti!$C$5:$C$2004,$A121,Movimenti!$F$5:$F$2004,I$3,Movimenti!$G$5:$G$2004,Impostazioni!$B$5))</f>
        <v>64.69</v>
      </c>
      <c r="J121">
        <f>IF($A121="",0,SUMIFS(Movimenti!$D$5:$D$2004,Movimenti!$C$5:$C$2004,$A121,Movimenti!$F$5:$F$2004,J$3,Movimenti!$G$5:$G$2004,Impostazioni!$B$5))</f>
        <v>31.14</v>
      </c>
      <c r="K121">
        <f>IF($A121="",0,SUMIFS(Movimenti!$D$5:$D$2004,Movimenti!$C$5:$C$2004,$A121,Movimenti!$F$5:$F$2004,K$3,Movimenti!$G$5:$G$2004,Impostazioni!$B$5))</f>
        <v>59.79</v>
      </c>
      <c r="L121">
        <f>IF($A121="",0,SUMIFS(Movimenti!$D$5:$D$2004,Movimenti!$C$5:$C$2004,$A121,Movimenti!$F$5:$F$2004,L$3,Movimenti!$G$5:$G$2004,Impostazioni!$B$5))</f>
        <v>45.49</v>
      </c>
      <c r="M121">
        <f>IF($A121="",0,SUMIFS(Movimenti!$D$5:$D$2004,Movimenti!$C$5:$C$2004,$A121,Movimenti!$F$5:$F$2004,M$3,Movimenti!$G$5:$G$2004,Impostazioni!$B$5))</f>
        <v>24.66</v>
      </c>
      <c r="N121">
        <f>IF($A121="",0,SUMIFS(Movimenti!$D$5:$D$2004,Movimenti!$C$5:$C$2004,$A121,Movimenti!$F$5:$F$2004,N$3,Movimenti!$G$5:$G$2004,Impostazioni!$B$5))</f>
        <v>21.15</v>
      </c>
      <c r="O121">
        <f>IF($A121="",0,SUMIFS(Movimenti!$D$5:$D$2004,Movimenti!$C$5:$C$2004,$A121,Movimenti!$F$5:$F$2004,O$3,Movimenti!$G$5:$G$2004,Impostazioni!$B$5))</f>
        <v>24.6</v>
      </c>
      <c r="P121">
        <f t="shared" si="16"/>
        <v>470.13</v>
      </c>
      <c r="Q121">
        <f t="shared" si="17"/>
        <v>1</v>
      </c>
      <c r="R121">
        <f t="shared" si="18"/>
        <v>0</v>
      </c>
      <c r="S121">
        <f>IF(Q121=1,SUM(Q$101:Q121),"")</f>
        <v>17</v>
      </c>
      <c r="T121" t="str">
        <f>IF(R121=1,SUM(R$101:R121),"")</f>
        <v/>
      </c>
      <c r="U121">
        <f>INDEX($D121:$P121,Calcoli!$D$49)</f>
        <v>470.13</v>
      </c>
      <c r="V121">
        <f t="shared" si="19"/>
        <v>470.13000012100002</v>
      </c>
      <c r="W121">
        <f>INDEX($D121:$P121,Calcoli!$D$48)</f>
        <v>470.13</v>
      </c>
      <c r="X121">
        <f t="shared" si="20"/>
        <v>-1</v>
      </c>
      <c r="Y121">
        <f>INDEX($D121:$P121,Calcoli!$D$47)</f>
        <v>470.13</v>
      </c>
      <c r="Z121">
        <f>IF(C121="","",C121*IF(Calcoli!$C$47=0,$B$40,1))</f>
        <v>720</v>
      </c>
    </row>
    <row r="122" spans="1:26" x14ac:dyDescent="0.25">
      <c r="A122" t="str">
        <f>IF(Impostazioni!$A30="","",Impostazioni!$A30)</f>
        <v/>
      </c>
      <c r="B122" t="str">
        <f>IF(A122="","",Impostazioni!$B30)</f>
        <v/>
      </c>
      <c r="C122" t="str">
        <f>IF(A122="","",N(Impostazioni!$C30))</f>
        <v/>
      </c>
      <c r="D122">
        <f>IF($A122="",0,SUMIFS(Movimenti!$D$5:$D$2004,Movimenti!$C$5:$C$2004,$A122,Movimenti!$F$5:$F$2004,D$3,Movimenti!$G$5:$G$2004,Impostazioni!$B$5))</f>
        <v>0</v>
      </c>
      <c r="E122">
        <f>IF($A122="",0,SUMIFS(Movimenti!$D$5:$D$2004,Movimenti!$C$5:$C$2004,$A122,Movimenti!$F$5:$F$2004,E$3,Movimenti!$G$5:$G$2004,Impostazioni!$B$5))</f>
        <v>0</v>
      </c>
      <c r="F122">
        <f>IF($A122="",0,SUMIFS(Movimenti!$D$5:$D$2004,Movimenti!$C$5:$C$2004,$A122,Movimenti!$F$5:$F$2004,F$3,Movimenti!$G$5:$G$2004,Impostazioni!$B$5))</f>
        <v>0</v>
      </c>
      <c r="G122">
        <f>IF($A122="",0,SUMIFS(Movimenti!$D$5:$D$2004,Movimenti!$C$5:$C$2004,$A122,Movimenti!$F$5:$F$2004,G$3,Movimenti!$G$5:$G$2004,Impostazioni!$B$5))</f>
        <v>0</v>
      </c>
      <c r="H122">
        <f>IF($A122="",0,SUMIFS(Movimenti!$D$5:$D$2004,Movimenti!$C$5:$C$2004,$A122,Movimenti!$F$5:$F$2004,H$3,Movimenti!$G$5:$G$2004,Impostazioni!$B$5))</f>
        <v>0</v>
      </c>
      <c r="I122">
        <f>IF($A122="",0,SUMIFS(Movimenti!$D$5:$D$2004,Movimenti!$C$5:$C$2004,$A122,Movimenti!$F$5:$F$2004,I$3,Movimenti!$G$5:$G$2004,Impostazioni!$B$5))</f>
        <v>0</v>
      </c>
      <c r="J122">
        <f>IF($A122="",0,SUMIFS(Movimenti!$D$5:$D$2004,Movimenti!$C$5:$C$2004,$A122,Movimenti!$F$5:$F$2004,J$3,Movimenti!$G$5:$G$2004,Impostazioni!$B$5))</f>
        <v>0</v>
      </c>
      <c r="K122">
        <f>IF($A122="",0,SUMIFS(Movimenti!$D$5:$D$2004,Movimenti!$C$5:$C$2004,$A122,Movimenti!$F$5:$F$2004,K$3,Movimenti!$G$5:$G$2004,Impostazioni!$B$5))</f>
        <v>0</v>
      </c>
      <c r="L122">
        <f>IF($A122="",0,SUMIFS(Movimenti!$D$5:$D$2004,Movimenti!$C$5:$C$2004,$A122,Movimenti!$F$5:$F$2004,L$3,Movimenti!$G$5:$G$2004,Impostazioni!$B$5))</f>
        <v>0</v>
      </c>
      <c r="M122">
        <f>IF($A122="",0,SUMIFS(Movimenti!$D$5:$D$2004,Movimenti!$C$5:$C$2004,$A122,Movimenti!$F$5:$F$2004,M$3,Movimenti!$G$5:$G$2004,Impostazioni!$B$5))</f>
        <v>0</v>
      </c>
      <c r="N122">
        <f>IF($A122="",0,SUMIFS(Movimenti!$D$5:$D$2004,Movimenti!$C$5:$C$2004,$A122,Movimenti!$F$5:$F$2004,N$3,Movimenti!$G$5:$G$2004,Impostazioni!$B$5))</f>
        <v>0</v>
      </c>
      <c r="O122">
        <f>IF($A122="",0,SUMIFS(Movimenti!$D$5:$D$2004,Movimenti!$C$5:$C$2004,$A122,Movimenti!$F$5:$F$2004,O$3,Movimenti!$G$5:$G$2004,Impostazioni!$B$5))</f>
        <v>0</v>
      </c>
      <c r="P122">
        <f t="shared" si="16"/>
        <v>0</v>
      </c>
      <c r="Q122">
        <f t="shared" si="17"/>
        <v>0</v>
      </c>
      <c r="R122">
        <f t="shared" si="18"/>
        <v>0</v>
      </c>
      <c r="S122" t="str">
        <f>IF(Q122=1,SUM(Q$101:Q122),"")</f>
        <v/>
      </c>
      <c r="T122" t="str">
        <f>IF(R122=1,SUM(R$101:R122),"")</f>
        <v/>
      </c>
      <c r="U122">
        <f>INDEX($D122:$P122,Calcoli!$D$49)</f>
        <v>0</v>
      </c>
      <c r="V122">
        <f t="shared" si="19"/>
        <v>-1</v>
      </c>
      <c r="W122">
        <f>INDEX($D122:$P122,Calcoli!$D$48)</f>
        <v>0</v>
      </c>
      <c r="X122">
        <f t="shared" si="20"/>
        <v>-1</v>
      </c>
      <c r="Y122">
        <f>INDEX($D122:$P122,Calcoli!$D$47)</f>
        <v>0</v>
      </c>
      <c r="Z122" t="str">
        <f>IF(C122="","",C122*IF(Calcoli!$C$47=0,$B$40,1))</f>
        <v/>
      </c>
    </row>
    <row r="123" spans="1:26" x14ac:dyDescent="0.25">
      <c r="A123" t="str">
        <f>IF(Impostazioni!$A31="","",Impostazioni!$A31)</f>
        <v/>
      </c>
      <c r="B123" t="str">
        <f>IF(A123="","",Impostazioni!$B31)</f>
        <v/>
      </c>
      <c r="C123" t="str">
        <f>IF(A123="","",N(Impostazioni!$C31))</f>
        <v/>
      </c>
      <c r="D123">
        <f>IF($A123="",0,SUMIFS(Movimenti!$D$5:$D$2004,Movimenti!$C$5:$C$2004,$A123,Movimenti!$F$5:$F$2004,D$3,Movimenti!$G$5:$G$2004,Impostazioni!$B$5))</f>
        <v>0</v>
      </c>
      <c r="E123">
        <f>IF($A123="",0,SUMIFS(Movimenti!$D$5:$D$2004,Movimenti!$C$5:$C$2004,$A123,Movimenti!$F$5:$F$2004,E$3,Movimenti!$G$5:$G$2004,Impostazioni!$B$5))</f>
        <v>0</v>
      </c>
      <c r="F123">
        <f>IF($A123="",0,SUMIFS(Movimenti!$D$5:$D$2004,Movimenti!$C$5:$C$2004,$A123,Movimenti!$F$5:$F$2004,F$3,Movimenti!$G$5:$G$2004,Impostazioni!$B$5))</f>
        <v>0</v>
      </c>
      <c r="G123">
        <f>IF($A123="",0,SUMIFS(Movimenti!$D$5:$D$2004,Movimenti!$C$5:$C$2004,$A123,Movimenti!$F$5:$F$2004,G$3,Movimenti!$G$5:$G$2004,Impostazioni!$B$5))</f>
        <v>0</v>
      </c>
      <c r="H123">
        <f>IF($A123="",0,SUMIFS(Movimenti!$D$5:$D$2004,Movimenti!$C$5:$C$2004,$A123,Movimenti!$F$5:$F$2004,H$3,Movimenti!$G$5:$G$2004,Impostazioni!$B$5))</f>
        <v>0</v>
      </c>
      <c r="I123">
        <f>IF($A123="",0,SUMIFS(Movimenti!$D$5:$D$2004,Movimenti!$C$5:$C$2004,$A123,Movimenti!$F$5:$F$2004,I$3,Movimenti!$G$5:$G$2004,Impostazioni!$B$5))</f>
        <v>0</v>
      </c>
      <c r="J123">
        <f>IF($A123="",0,SUMIFS(Movimenti!$D$5:$D$2004,Movimenti!$C$5:$C$2004,$A123,Movimenti!$F$5:$F$2004,J$3,Movimenti!$G$5:$G$2004,Impostazioni!$B$5))</f>
        <v>0</v>
      </c>
      <c r="K123">
        <f>IF($A123="",0,SUMIFS(Movimenti!$D$5:$D$2004,Movimenti!$C$5:$C$2004,$A123,Movimenti!$F$5:$F$2004,K$3,Movimenti!$G$5:$G$2004,Impostazioni!$B$5))</f>
        <v>0</v>
      </c>
      <c r="L123">
        <f>IF($A123="",0,SUMIFS(Movimenti!$D$5:$D$2004,Movimenti!$C$5:$C$2004,$A123,Movimenti!$F$5:$F$2004,L$3,Movimenti!$G$5:$G$2004,Impostazioni!$B$5))</f>
        <v>0</v>
      </c>
      <c r="M123">
        <f>IF($A123="",0,SUMIFS(Movimenti!$D$5:$D$2004,Movimenti!$C$5:$C$2004,$A123,Movimenti!$F$5:$F$2004,M$3,Movimenti!$G$5:$G$2004,Impostazioni!$B$5))</f>
        <v>0</v>
      </c>
      <c r="N123">
        <f>IF($A123="",0,SUMIFS(Movimenti!$D$5:$D$2004,Movimenti!$C$5:$C$2004,$A123,Movimenti!$F$5:$F$2004,N$3,Movimenti!$G$5:$G$2004,Impostazioni!$B$5))</f>
        <v>0</v>
      </c>
      <c r="O123">
        <f>IF($A123="",0,SUMIFS(Movimenti!$D$5:$D$2004,Movimenti!$C$5:$C$2004,$A123,Movimenti!$F$5:$F$2004,O$3,Movimenti!$G$5:$G$2004,Impostazioni!$B$5))</f>
        <v>0</v>
      </c>
      <c r="P123">
        <f t="shared" si="16"/>
        <v>0</v>
      </c>
      <c r="Q123">
        <f t="shared" si="17"/>
        <v>0</v>
      </c>
      <c r="R123">
        <f t="shared" si="18"/>
        <v>0</v>
      </c>
      <c r="S123" t="str">
        <f>IF(Q123=1,SUM(Q$101:Q123),"")</f>
        <v/>
      </c>
      <c r="T123" t="str">
        <f>IF(R123=1,SUM(R$101:R123),"")</f>
        <v/>
      </c>
      <c r="U123">
        <f>INDEX($D123:$P123,Calcoli!$D$49)</f>
        <v>0</v>
      </c>
      <c r="V123">
        <f t="shared" si="19"/>
        <v>-1</v>
      </c>
      <c r="W123">
        <f>INDEX($D123:$P123,Calcoli!$D$48)</f>
        <v>0</v>
      </c>
      <c r="X123">
        <f t="shared" si="20"/>
        <v>-1</v>
      </c>
      <c r="Y123">
        <f>INDEX($D123:$P123,Calcoli!$D$47)</f>
        <v>0</v>
      </c>
      <c r="Z123" t="str">
        <f>IF(C123="","",C123*IF(Calcoli!$C$47=0,$B$40,1))</f>
        <v/>
      </c>
    </row>
    <row r="124" spans="1:26" x14ac:dyDescent="0.25">
      <c r="A124" t="str">
        <f>IF(Impostazioni!$A32="","",Impostazioni!$A32)</f>
        <v/>
      </c>
      <c r="B124" t="str">
        <f>IF(A124="","",Impostazioni!$B32)</f>
        <v/>
      </c>
      <c r="C124" t="str">
        <f>IF(A124="","",N(Impostazioni!$C32))</f>
        <v/>
      </c>
      <c r="D124">
        <f>IF($A124="",0,SUMIFS(Movimenti!$D$5:$D$2004,Movimenti!$C$5:$C$2004,$A124,Movimenti!$F$5:$F$2004,D$3,Movimenti!$G$5:$G$2004,Impostazioni!$B$5))</f>
        <v>0</v>
      </c>
      <c r="E124">
        <f>IF($A124="",0,SUMIFS(Movimenti!$D$5:$D$2004,Movimenti!$C$5:$C$2004,$A124,Movimenti!$F$5:$F$2004,E$3,Movimenti!$G$5:$G$2004,Impostazioni!$B$5))</f>
        <v>0</v>
      </c>
      <c r="F124">
        <f>IF($A124="",0,SUMIFS(Movimenti!$D$5:$D$2004,Movimenti!$C$5:$C$2004,$A124,Movimenti!$F$5:$F$2004,F$3,Movimenti!$G$5:$G$2004,Impostazioni!$B$5))</f>
        <v>0</v>
      </c>
      <c r="G124">
        <f>IF($A124="",0,SUMIFS(Movimenti!$D$5:$D$2004,Movimenti!$C$5:$C$2004,$A124,Movimenti!$F$5:$F$2004,G$3,Movimenti!$G$5:$G$2004,Impostazioni!$B$5))</f>
        <v>0</v>
      </c>
      <c r="H124">
        <f>IF($A124="",0,SUMIFS(Movimenti!$D$5:$D$2004,Movimenti!$C$5:$C$2004,$A124,Movimenti!$F$5:$F$2004,H$3,Movimenti!$G$5:$G$2004,Impostazioni!$B$5))</f>
        <v>0</v>
      </c>
      <c r="I124">
        <f>IF($A124="",0,SUMIFS(Movimenti!$D$5:$D$2004,Movimenti!$C$5:$C$2004,$A124,Movimenti!$F$5:$F$2004,I$3,Movimenti!$G$5:$G$2004,Impostazioni!$B$5))</f>
        <v>0</v>
      </c>
      <c r="J124">
        <f>IF($A124="",0,SUMIFS(Movimenti!$D$5:$D$2004,Movimenti!$C$5:$C$2004,$A124,Movimenti!$F$5:$F$2004,J$3,Movimenti!$G$5:$G$2004,Impostazioni!$B$5))</f>
        <v>0</v>
      </c>
      <c r="K124">
        <f>IF($A124="",0,SUMIFS(Movimenti!$D$5:$D$2004,Movimenti!$C$5:$C$2004,$A124,Movimenti!$F$5:$F$2004,K$3,Movimenti!$G$5:$G$2004,Impostazioni!$B$5))</f>
        <v>0</v>
      </c>
      <c r="L124">
        <f>IF($A124="",0,SUMIFS(Movimenti!$D$5:$D$2004,Movimenti!$C$5:$C$2004,$A124,Movimenti!$F$5:$F$2004,L$3,Movimenti!$G$5:$G$2004,Impostazioni!$B$5))</f>
        <v>0</v>
      </c>
      <c r="M124">
        <f>IF($A124="",0,SUMIFS(Movimenti!$D$5:$D$2004,Movimenti!$C$5:$C$2004,$A124,Movimenti!$F$5:$F$2004,M$3,Movimenti!$G$5:$G$2004,Impostazioni!$B$5))</f>
        <v>0</v>
      </c>
      <c r="N124">
        <f>IF($A124="",0,SUMIFS(Movimenti!$D$5:$D$2004,Movimenti!$C$5:$C$2004,$A124,Movimenti!$F$5:$F$2004,N$3,Movimenti!$G$5:$G$2004,Impostazioni!$B$5))</f>
        <v>0</v>
      </c>
      <c r="O124">
        <f>IF($A124="",0,SUMIFS(Movimenti!$D$5:$D$2004,Movimenti!$C$5:$C$2004,$A124,Movimenti!$F$5:$F$2004,O$3,Movimenti!$G$5:$G$2004,Impostazioni!$B$5))</f>
        <v>0</v>
      </c>
      <c r="P124">
        <f t="shared" si="16"/>
        <v>0</v>
      </c>
      <c r="Q124">
        <f t="shared" si="17"/>
        <v>0</v>
      </c>
      <c r="R124">
        <f t="shared" si="18"/>
        <v>0</v>
      </c>
      <c r="S124" t="str">
        <f>IF(Q124=1,SUM(Q$101:Q124),"")</f>
        <v/>
      </c>
      <c r="T124" t="str">
        <f>IF(R124=1,SUM(R$101:R124),"")</f>
        <v/>
      </c>
      <c r="U124">
        <f>INDEX($D124:$P124,Calcoli!$D$49)</f>
        <v>0</v>
      </c>
      <c r="V124">
        <f t="shared" si="19"/>
        <v>-1</v>
      </c>
      <c r="W124">
        <f>INDEX($D124:$P124,Calcoli!$D$48)</f>
        <v>0</v>
      </c>
      <c r="X124">
        <f t="shared" si="20"/>
        <v>-1</v>
      </c>
      <c r="Y124">
        <f>INDEX($D124:$P124,Calcoli!$D$47)</f>
        <v>0</v>
      </c>
      <c r="Z124" t="str">
        <f>IF(C124="","",C124*IF(Calcoli!$C$47=0,$B$40,1))</f>
        <v/>
      </c>
    </row>
    <row r="125" spans="1:26" x14ac:dyDescent="0.25">
      <c r="A125" t="str">
        <f>IF(Impostazioni!$A33="","",Impostazioni!$A33)</f>
        <v/>
      </c>
      <c r="B125" t="str">
        <f>IF(A125="","",Impostazioni!$B33)</f>
        <v/>
      </c>
      <c r="C125" t="str">
        <f>IF(A125="","",N(Impostazioni!$C33))</f>
        <v/>
      </c>
      <c r="D125">
        <f>IF($A125="",0,SUMIFS(Movimenti!$D$5:$D$2004,Movimenti!$C$5:$C$2004,$A125,Movimenti!$F$5:$F$2004,D$3,Movimenti!$G$5:$G$2004,Impostazioni!$B$5))</f>
        <v>0</v>
      </c>
      <c r="E125">
        <f>IF($A125="",0,SUMIFS(Movimenti!$D$5:$D$2004,Movimenti!$C$5:$C$2004,$A125,Movimenti!$F$5:$F$2004,E$3,Movimenti!$G$5:$G$2004,Impostazioni!$B$5))</f>
        <v>0</v>
      </c>
      <c r="F125">
        <f>IF($A125="",0,SUMIFS(Movimenti!$D$5:$D$2004,Movimenti!$C$5:$C$2004,$A125,Movimenti!$F$5:$F$2004,F$3,Movimenti!$G$5:$G$2004,Impostazioni!$B$5))</f>
        <v>0</v>
      </c>
      <c r="G125">
        <f>IF($A125="",0,SUMIFS(Movimenti!$D$5:$D$2004,Movimenti!$C$5:$C$2004,$A125,Movimenti!$F$5:$F$2004,G$3,Movimenti!$G$5:$G$2004,Impostazioni!$B$5))</f>
        <v>0</v>
      </c>
      <c r="H125">
        <f>IF($A125="",0,SUMIFS(Movimenti!$D$5:$D$2004,Movimenti!$C$5:$C$2004,$A125,Movimenti!$F$5:$F$2004,H$3,Movimenti!$G$5:$G$2004,Impostazioni!$B$5))</f>
        <v>0</v>
      </c>
      <c r="I125">
        <f>IF($A125="",0,SUMIFS(Movimenti!$D$5:$D$2004,Movimenti!$C$5:$C$2004,$A125,Movimenti!$F$5:$F$2004,I$3,Movimenti!$G$5:$G$2004,Impostazioni!$B$5))</f>
        <v>0</v>
      </c>
      <c r="J125">
        <f>IF($A125="",0,SUMIFS(Movimenti!$D$5:$D$2004,Movimenti!$C$5:$C$2004,$A125,Movimenti!$F$5:$F$2004,J$3,Movimenti!$G$5:$G$2004,Impostazioni!$B$5))</f>
        <v>0</v>
      </c>
      <c r="K125">
        <f>IF($A125="",0,SUMIFS(Movimenti!$D$5:$D$2004,Movimenti!$C$5:$C$2004,$A125,Movimenti!$F$5:$F$2004,K$3,Movimenti!$G$5:$G$2004,Impostazioni!$B$5))</f>
        <v>0</v>
      </c>
      <c r="L125">
        <f>IF($A125="",0,SUMIFS(Movimenti!$D$5:$D$2004,Movimenti!$C$5:$C$2004,$A125,Movimenti!$F$5:$F$2004,L$3,Movimenti!$G$5:$G$2004,Impostazioni!$B$5))</f>
        <v>0</v>
      </c>
      <c r="M125">
        <f>IF($A125="",0,SUMIFS(Movimenti!$D$5:$D$2004,Movimenti!$C$5:$C$2004,$A125,Movimenti!$F$5:$F$2004,M$3,Movimenti!$G$5:$G$2004,Impostazioni!$B$5))</f>
        <v>0</v>
      </c>
      <c r="N125">
        <f>IF($A125="",0,SUMIFS(Movimenti!$D$5:$D$2004,Movimenti!$C$5:$C$2004,$A125,Movimenti!$F$5:$F$2004,N$3,Movimenti!$G$5:$G$2004,Impostazioni!$B$5))</f>
        <v>0</v>
      </c>
      <c r="O125">
        <f>IF($A125="",0,SUMIFS(Movimenti!$D$5:$D$2004,Movimenti!$C$5:$C$2004,$A125,Movimenti!$F$5:$F$2004,O$3,Movimenti!$G$5:$G$2004,Impostazioni!$B$5))</f>
        <v>0</v>
      </c>
      <c r="P125">
        <f t="shared" si="16"/>
        <v>0</v>
      </c>
      <c r="Q125">
        <f t="shared" si="17"/>
        <v>0</v>
      </c>
      <c r="R125">
        <f t="shared" si="18"/>
        <v>0</v>
      </c>
      <c r="S125" t="str">
        <f>IF(Q125=1,SUM(Q$101:Q125),"")</f>
        <v/>
      </c>
      <c r="T125" t="str">
        <f>IF(R125=1,SUM(R$101:R125),"")</f>
        <v/>
      </c>
      <c r="U125">
        <f>INDEX($D125:$P125,Calcoli!$D$49)</f>
        <v>0</v>
      </c>
      <c r="V125">
        <f t="shared" si="19"/>
        <v>-1</v>
      </c>
      <c r="W125">
        <f>INDEX($D125:$P125,Calcoli!$D$48)</f>
        <v>0</v>
      </c>
      <c r="X125">
        <f t="shared" si="20"/>
        <v>-1</v>
      </c>
      <c r="Y125">
        <f>INDEX($D125:$P125,Calcoli!$D$47)</f>
        <v>0</v>
      </c>
      <c r="Z125" t="str">
        <f>IF(C125="","",C125*IF(Calcoli!$C$47=0,$B$40,1))</f>
        <v/>
      </c>
    </row>
    <row r="126" spans="1:26" x14ac:dyDescent="0.25">
      <c r="A126" t="str">
        <f>IF(Impostazioni!$A34="","",Impostazioni!$A34)</f>
        <v/>
      </c>
      <c r="B126" t="str">
        <f>IF(A126="","",Impostazioni!$B34)</f>
        <v/>
      </c>
      <c r="C126" t="str">
        <f>IF(A126="","",N(Impostazioni!$C34))</f>
        <v/>
      </c>
      <c r="D126">
        <f>IF($A126="",0,SUMIFS(Movimenti!$D$5:$D$2004,Movimenti!$C$5:$C$2004,$A126,Movimenti!$F$5:$F$2004,D$3,Movimenti!$G$5:$G$2004,Impostazioni!$B$5))</f>
        <v>0</v>
      </c>
      <c r="E126">
        <f>IF($A126="",0,SUMIFS(Movimenti!$D$5:$D$2004,Movimenti!$C$5:$C$2004,$A126,Movimenti!$F$5:$F$2004,E$3,Movimenti!$G$5:$G$2004,Impostazioni!$B$5))</f>
        <v>0</v>
      </c>
      <c r="F126">
        <f>IF($A126="",0,SUMIFS(Movimenti!$D$5:$D$2004,Movimenti!$C$5:$C$2004,$A126,Movimenti!$F$5:$F$2004,F$3,Movimenti!$G$5:$G$2004,Impostazioni!$B$5))</f>
        <v>0</v>
      </c>
      <c r="G126">
        <f>IF($A126="",0,SUMIFS(Movimenti!$D$5:$D$2004,Movimenti!$C$5:$C$2004,$A126,Movimenti!$F$5:$F$2004,G$3,Movimenti!$G$5:$G$2004,Impostazioni!$B$5))</f>
        <v>0</v>
      </c>
      <c r="H126">
        <f>IF($A126="",0,SUMIFS(Movimenti!$D$5:$D$2004,Movimenti!$C$5:$C$2004,$A126,Movimenti!$F$5:$F$2004,H$3,Movimenti!$G$5:$G$2004,Impostazioni!$B$5))</f>
        <v>0</v>
      </c>
      <c r="I126">
        <f>IF($A126="",0,SUMIFS(Movimenti!$D$5:$D$2004,Movimenti!$C$5:$C$2004,$A126,Movimenti!$F$5:$F$2004,I$3,Movimenti!$G$5:$G$2004,Impostazioni!$B$5))</f>
        <v>0</v>
      </c>
      <c r="J126">
        <f>IF($A126="",0,SUMIFS(Movimenti!$D$5:$D$2004,Movimenti!$C$5:$C$2004,$A126,Movimenti!$F$5:$F$2004,J$3,Movimenti!$G$5:$G$2004,Impostazioni!$B$5))</f>
        <v>0</v>
      </c>
      <c r="K126">
        <f>IF($A126="",0,SUMIFS(Movimenti!$D$5:$D$2004,Movimenti!$C$5:$C$2004,$A126,Movimenti!$F$5:$F$2004,K$3,Movimenti!$G$5:$G$2004,Impostazioni!$B$5))</f>
        <v>0</v>
      </c>
      <c r="L126">
        <f>IF($A126="",0,SUMIFS(Movimenti!$D$5:$D$2004,Movimenti!$C$5:$C$2004,$A126,Movimenti!$F$5:$F$2004,L$3,Movimenti!$G$5:$G$2004,Impostazioni!$B$5))</f>
        <v>0</v>
      </c>
      <c r="M126">
        <f>IF($A126="",0,SUMIFS(Movimenti!$D$5:$D$2004,Movimenti!$C$5:$C$2004,$A126,Movimenti!$F$5:$F$2004,M$3,Movimenti!$G$5:$G$2004,Impostazioni!$B$5))</f>
        <v>0</v>
      </c>
      <c r="N126">
        <f>IF($A126="",0,SUMIFS(Movimenti!$D$5:$D$2004,Movimenti!$C$5:$C$2004,$A126,Movimenti!$F$5:$F$2004,N$3,Movimenti!$G$5:$G$2004,Impostazioni!$B$5))</f>
        <v>0</v>
      </c>
      <c r="O126">
        <f>IF($A126="",0,SUMIFS(Movimenti!$D$5:$D$2004,Movimenti!$C$5:$C$2004,$A126,Movimenti!$F$5:$F$2004,O$3,Movimenti!$G$5:$G$2004,Impostazioni!$B$5))</f>
        <v>0</v>
      </c>
      <c r="P126">
        <f t="shared" si="16"/>
        <v>0</v>
      </c>
      <c r="Q126">
        <f t="shared" si="17"/>
        <v>0</v>
      </c>
      <c r="R126">
        <f t="shared" si="18"/>
        <v>0</v>
      </c>
      <c r="S126" t="str">
        <f>IF(Q126=1,SUM(Q$101:Q126),"")</f>
        <v/>
      </c>
      <c r="T126" t="str">
        <f>IF(R126=1,SUM(R$101:R126),"")</f>
        <v/>
      </c>
      <c r="U126">
        <f>INDEX($D126:$P126,Calcoli!$D$49)</f>
        <v>0</v>
      </c>
      <c r="V126">
        <f t="shared" si="19"/>
        <v>-1</v>
      </c>
      <c r="W126">
        <f>INDEX($D126:$P126,Calcoli!$D$48)</f>
        <v>0</v>
      </c>
      <c r="X126">
        <f t="shared" si="20"/>
        <v>-1</v>
      </c>
      <c r="Y126">
        <f>INDEX($D126:$P126,Calcoli!$D$47)</f>
        <v>0</v>
      </c>
      <c r="Z126" t="str">
        <f>IF(C126="","",C126*IF(Calcoli!$C$47=0,$B$40,1))</f>
        <v/>
      </c>
    </row>
    <row r="127" spans="1:26" x14ac:dyDescent="0.25">
      <c r="A127" t="str">
        <f>IF(Impostazioni!$A35="","",Impostazioni!$A35)</f>
        <v/>
      </c>
      <c r="B127" t="str">
        <f>IF(A127="","",Impostazioni!$B35)</f>
        <v/>
      </c>
      <c r="C127" t="str">
        <f>IF(A127="","",N(Impostazioni!$C35))</f>
        <v/>
      </c>
      <c r="D127">
        <f>IF($A127="",0,SUMIFS(Movimenti!$D$5:$D$2004,Movimenti!$C$5:$C$2004,$A127,Movimenti!$F$5:$F$2004,D$3,Movimenti!$G$5:$G$2004,Impostazioni!$B$5))</f>
        <v>0</v>
      </c>
      <c r="E127">
        <f>IF($A127="",0,SUMIFS(Movimenti!$D$5:$D$2004,Movimenti!$C$5:$C$2004,$A127,Movimenti!$F$5:$F$2004,E$3,Movimenti!$G$5:$G$2004,Impostazioni!$B$5))</f>
        <v>0</v>
      </c>
      <c r="F127">
        <f>IF($A127="",0,SUMIFS(Movimenti!$D$5:$D$2004,Movimenti!$C$5:$C$2004,$A127,Movimenti!$F$5:$F$2004,F$3,Movimenti!$G$5:$G$2004,Impostazioni!$B$5))</f>
        <v>0</v>
      </c>
      <c r="G127">
        <f>IF($A127="",0,SUMIFS(Movimenti!$D$5:$D$2004,Movimenti!$C$5:$C$2004,$A127,Movimenti!$F$5:$F$2004,G$3,Movimenti!$G$5:$G$2004,Impostazioni!$B$5))</f>
        <v>0</v>
      </c>
      <c r="H127">
        <f>IF($A127="",0,SUMIFS(Movimenti!$D$5:$D$2004,Movimenti!$C$5:$C$2004,$A127,Movimenti!$F$5:$F$2004,H$3,Movimenti!$G$5:$G$2004,Impostazioni!$B$5))</f>
        <v>0</v>
      </c>
      <c r="I127">
        <f>IF($A127="",0,SUMIFS(Movimenti!$D$5:$D$2004,Movimenti!$C$5:$C$2004,$A127,Movimenti!$F$5:$F$2004,I$3,Movimenti!$G$5:$G$2004,Impostazioni!$B$5))</f>
        <v>0</v>
      </c>
      <c r="J127">
        <f>IF($A127="",0,SUMIFS(Movimenti!$D$5:$D$2004,Movimenti!$C$5:$C$2004,$A127,Movimenti!$F$5:$F$2004,J$3,Movimenti!$G$5:$G$2004,Impostazioni!$B$5))</f>
        <v>0</v>
      </c>
      <c r="K127">
        <f>IF($A127="",0,SUMIFS(Movimenti!$D$5:$D$2004,Movimenti!$C$5:$C$2004,$A127,Movimenti!$F$5:$F$2004,K$3,Movimenti!$G$5:$G$2004,Impostazioni!$B$5))</f>
        <v>0</v>
      </c>
      <c r="L127">
        <f>IF($A127="",0,SUMIFS(Movimenti!$D$5:$D$2004,Movimenti!$C$5:$C$2004,$A127,Movimenti!$F$5:$F$2004,L$3,Movimenti!$G$5:$G$2004,Impostazioni!$B$5))</f>
        <v>0</v>
      </c>
      <c r="M127">
        <f>IF($A127="",0,SUMIFS(Movimenti!$D$5:$D$2004,Movimenti!$C$5:$C$2004,$A127,Movimenti!$F$5:$F$2004,M$3,Movimenti!$G$5:$G$2004,Impostazioni!$B$5))</f>
        <v>0</v>
      </c>
      <c r="N127">
        <f>IF($A127="",0,SUMIFS(Movimenti!$D$5:$D$2004,Movimenti!$C$5:$C$2004,$A127,Movimenti!$F$5:$F$2004,N$3,Movimenti!$G$5:$G$2004,Impostazioni!$B$5))</f>
        <v>0</v>
      </c>
      <c r="O127">
        <f>IF($A127="",0,SUMIFS(Movimenti!$D$5:$D$2004,Movimenti!$C$5:$C$2004,$A127,Movimenti!$F$5:$F$2004,O$3,Movimenti!$G$5:$G$2004,Impostazioni!$B$5))</f>
        <v>0</v>
      </c>
      <c r="P127">
        <f t="shared" si="16"/>
        <v>0</v>
      </c>
      <c r="Q127">
        <f t="shared" si="17"/>
        <v>0</v>
      </c>
      <c r="R127">
        <f t="shared" si="18"/>
        <v>0</v>
      </c>
      <c r="S127" t="str">
        <f>IF(Q127=1,SUM(Q$101:Q127),"")</f>
        <v/>
      </c>
      <c r="T127" t="str">
        <f>IF(R127=1,SUM(R$101:R127),"")</f>
        <v/>
      </c>
      <c r="U127">
        <f>INDEX($D127:$P127,Calcoli!$D$49)</f>
        <v>0</v>
      </c>
      <c r="V127">
        <f t="shared" si="19"/>
        <v>-1</v>
      </c>
      <c r="W127">
        <f>INDEX($D127:$P127,Calcoli!$D$48)</f>
        <v>0</v>
      </c>
      <c r="X127">
        <f t="shared" si="20"/>
        <v>-1</v>
      </c>
      <c r="Y127">
        <f>INDEX($D127:$P127,Calcoli!$D$47)</f>
        <v>0</v>
      </c>
      <c r="Z127" t="str">
        <f>IF(C127="","",C127*IF(Calcoli!$C$47=0,$B$40,1))</f>
        <v/>
      </c>
    </row>
    <row r="128" spans="1:26" x14ac:dyDescent="0.25">
      <c r="A128" t="str">
        <f>IF(Impostazioni!$A36="","",Impostazioni!$A36)</f>
        <v/>
      </c>
      <c r="B128" t="str">
        <f>IF(A128="","",Impostazioni!$B36)</f>
        <v/>
      </c>
      <c r="C128" t="str">
        <f>IF(A128="","",N(Impostazioni!$C36))</f>
        <v/>
      </c>
      <c r="D128">
        <f>IF($A128="",0,SUMIFS(Movimenti!$D$5:$D$2004,Movimenti!$C$5:$C$2004,$A128,Movimenti!$F$5:$F$2004,D$3,Movimenti!$G$5:$G$2004,Impostazioni!$B$5))</f>
        <v>0</v>
      </c>
      <c r="E128">
        <f>IF($A128="",0,SUMIFS(Movimenti!$D$5:$D$2004,Movimenti!$C$5:$C$2004,$A128,Movimenti!$F$5:$F$2004,E$3,Movimenti!$G$5:$G$2004,Impostazioni!$B$5))</f>
        <v>0</v>
      </c>
      <c r="F128">
        <f>IF($A128="",0,SUMIFS(Movimenti!$D$5:$D$2004,Movimenti!$C$5:$C$2004,$A128,Movimenti!$F$5:$F$2004,F$3,Movimenti!$G$5:$G$2004,Impostazioni!$B$5))</f>
        <v>0</v>
      </c>
      <c r="G128">
        <f>IF($A128="",0,SUMIFS(Movimenti!$D$5:$D$2004,Movimenti!$C$5:$C$2004,$A128,Movimenti!$F$5:$F$2004,G$3,Movimenti!$G$5:$G$2004,Impostazioni!$B$5))</f>
        <v>0</v>
      </c>
      <c r="H128">
        <f>IF($A128="",0,SUMIFS(Movimenti!$D$5:$D$2004,Movimenti!$C$5:$C$2004,$A128,Movimenti!$F$5:$F$2004,H$3,Movimenti!$G$5:$G$2004,Impostazioni!$B$5))</f>
        <v>0</v>
      </c>
      <c r="I128">
        <f>IF($A128="",0,SUMIFS(Movimenti!$D$5:$D$2004,Movimenti!$C$5:$C$2004,$A128,Movimenti!$F$5:$F$2004,I$3,Movimenti!$G$5:$G$2004,Impostazioni!$B$5))</f>
        <v>0</v>
      </c>
      <c r="J128">
        <f>IF($A128="",0,SUMIFS(Movimenti!$D$5:$D$2004,Movimenti!$C$5:$C$2004,$A128,Movimenti!$F$5:$F$2004,J$3,Movimenti!$G$5:$G$2004,Impostazioni!$B$5))</f>
        <v>0</v>
      </c>
      <c r="K128">
        <f>IF($A128="",0,SUMIFS(Movimenti!$D$5:$D$2004,Movimenti!$C$5:$C$2004,$A128,Movimenti!$F$5:$F$2004,K$3,Movimenti!$G$5:$G$2004,Impostazioni!$B$5))</f>
        <v>0</v>
      </c>
      <c r="L128">
        <f>IF($A128="",0,SUMIFS(Movimenti!$D$5:$D$2004,Movimenti!$C$5:$C$2004,$A128,Movimenti!$F$5:$F$2004,L$3,Movimenti!$G$5:$G$2004,Impostazioni!$B$5))</f>
        <v>0</v>
      </c>
      <c r="M128">
        <f>IF($A128="",0,SUMIFS(Movimenti!$D$5:$D$2004,Movimenti!$C$5:$C$2004,$A128,Movimenti!$F$5:$F$2004,M$3,Movimenti!$G$5:$G$2004,Impostazioni!$B$5))</f>
        <v>0</v>
      </c>
      <c r="N128">
        <f>IF($A128="",0,SUMIFS(Movimenti!$D$5:$D$2004,Movimenti!$C$5:$C$2004,$A128,Movimenti!$F$5:$F$2004,N$3,Movimenti!$G$5:$G$2004,Impostazioni!$B$5))</f>
        <v>0</v>
      </c>
      <c r="O128">
        <f>IF($A128="",0,SUMIFS(Movimenti!$D$5:$D$2004,Movimenti!$C$5:$C$2004,$A128,Movimenti!$F$5:$F$2004,O$3,Movimenti!$G$5:$G$2004,Impostazioni!$B$5))</f>
        <v>0</v>
      </c>
      <c r="P128">
        <f t="shared" si="16"/>
        <v>0</v>
      </c>
      <c r="Q128">
        <f t="shared" si="17"/>
        <v>0</v>
      </c>
      <c r="R128">
        <f t="shared" si="18"/>
        <v>0</v>
      </c>
      <c r="S128" t="str">
        <f>IF(Q128=1,SUM(Q$101:Q128),"")</f>
        <v/>
      </c>
      <c r="T128" t="str">
        <f>IF(R128=1,SUM(R$101:R128),"")</f>
        <v/>
      </c>
      <c r="U128">
        <f>INDEX($D128:$P128,Calcoli!$D$49)</f>
        <v>0</v>
      </c>
      <c r="V128">
        <f t="shared" si="19"/>
        <v>-1</v>
      </c>
      <c r="W128">
        <f>INDEX($D128:$P128,Calcoli!$D$48)</f>
        <v>0</v>
      </c>
      <c r="X128">
        <f t="shared" si="20"/>
        <v>-1</v>
      </c>
      <c r="Y128">
        <f>INDEX($D128:$P128,Calcoli!$D$47)</f>
        <v>0</v>
      </c>
      <c r="Z128" t="str">
        <f>IF(C128="","",C128*IF(Calcoli!$C$47=0,$B$40,1))</f>
        <v/>
      </c>
    </row>
    <row r="129" spans="1:26" x14ac:dyDescent="0.25">
      <c r="A129" t="str">
        <f>IF(Impostazioni!$A37="","",Impostazioni!$A37)</f>
        <v/>
      </c>
      <c r="B129" t="str">
        <f>IF(A129="","",Impostazioni!$B37)</f>
        <v/>
      </c>
      <c r="C129" t="str">
        <f>IF(A129="","",N(Impostazioni!$C37))</f>
        <v/>
      </c>
      <c r="D129">
        <f>IF($A129="",0,SUMIFS(Movimenti!$D$5:$D$2004,Movimenti!$C$5:$C$2004,$A129,Movimenti!$F$5:$F$2004,D$3,Movimenti!$G$5:$G$2004,Impostazioni!$B$5))</f>
        <v>0</v>
      </c>
      <c r="E129">
        <f>IF($A129="",0,SUMIFS(Movimenti!$D$5:$D$2004,Movimenti!$C$5:$C$2004,$A129,Movimenti!$F$5:$F$2004,E$3,Movimenti!$G$5:$G$2004,Impostazioni!$B$5))</f>
        <v>0</v>
      </c>
      <c r="F129">
        <f>IF($A129="",0,SUMIFS(Movimenti!$D$5:$D$2004,Movimenti!$C$5:$C$2004,$A129,Movimenti!$F$5:$F$2004,F$3,Movimenti!$G$5:$G$2004,Impostazioni!$B$5))</f>
        <v>0</v>
      </c>
      <c r="G129">
        <f>IF($A129="",0,SUMIFS(Movimenti!$D$5:$D$2004,Movimenti!$C$5:$C$2004,$A129,Movimenti!$F$5:$F$2004,G$3,Movimenti!$G$5:$G$2004,Impostazioni!$B$5))</f>
        <v>0</v>
      </c>
      <c r="H129">
        <f>IF($A129="",0,SUMIFS(Movimenti!$D$5:$D$2004,Movimenti!$C$5:$C$2004,$A129,Movimenti!$F$5:$F$2004,H$3,Movimenti!$G$5:$G$2004,Impostazioni!$B$5))</f>
        <v>0</v>
      </c>
      <c r="I129">
        <f>IF($A129="",0,SUMIFS(Movimenti!$D$5:$D$2004,Movimenti!$C$5:$C$2004,$A129,Movimenti!$F$5:$F$2004,I$3,Movimenti!$G$5:$G$2004,Impostazioni!$B$5))</f>
        <v>0</v>
      </c>
      <c r="J129">
        <f>IF($A129="",0,SUMIFS(Movimenti!$D$5:$D$2004,Movimenti!$C$5:$C$2004,$A129,Movimenti!$F$5:$F$2004,J$3,Movimenti!$G$5:$G$2004,Impostazioni!$B$5))</f>
        <v>0</v>
      </c>
      <c r="K129">
        <f>IF($A129="",0,SUMIFS(Movimenti!$D$5:$D$2004,Movimenti!$C$5:$C$2004,$A129,Movimenti!$F$5:$F$2004,K$3,Movimenti!$G$5:$G$2004,Impostazioni!$B$5))</f>
        <v>0</v>
      </c>
      <c r="L129">
        <f>IF($A129="",0,SUMIFS(Movimenti!$D$5:$D$2004,Movimenti!$C$5:$C$2004,$A129,Movimenti!$F$5:$F$2004,L$3,Movimenti!$G$5:$G$2004,Impostazioni!$B$5))</f>
        <v>0</v>
      </c>
      <c r="M129">
        <f>IF($A129="",0,SUMIFS(Movimenti!$D$5:$D$2004,Movimenti!$C$5:$C$2004,$A129,Movimenti!$F$5:$F$2004,M$3,Movimenti!$G$5:$G$2004,Impostazioni!$B$5))</f>
        <v>0</v>
      </c>
      <c r="N129">
        <f>IF($A129="",0,SUMIFS(Movimenti!$D$5:$D$2004,Movimenti!$C$5:$C$2004,$A129,Movimenti!$F$5:$F$2004,N$3,Movimenti!$G$5:$G$2004,Impostazioni!$B$5))</f>
        <v>0</v>
      </c>
      <c r="O129">
        <f>IF($A129="",0,SUMIFS(Movimenti!$D$5:$D$2004,Movimenti!$C$5:$C$2004,$A129,Movimenti!$F$5:$F$2004,O$3,Movimenti!$G$5:$G$2004,Impostazioni!$B$5))</f>
        <v>0</v>
      </c>
      <c r="P129">
        <f t="shared" si="16"/>
        <v>0</v>
      </c>
      <c r="Q129">
        <f t="shared" si="17"/>
        <v>0</v>
      </c>
      <c r="R129">
        <f t="shared" si="18"/>
        <v>0</v>
      </c>
      <c r="S129" t="str">
        <f>IF(Q129=1,SUM(Q$101:Q129),"")</f>
        <v/>
      </c>
      <c r="T129" t="str">
        <f>IF(R129=1,SUM(R$101:R129),"")</f>
        <v/>
      </c>
      <c r="U129">
        <f>INDEX($D129:$P129,Calcoli!$D$49)</f>
        <v>0</v>
      </c>
      <c r="V129">
        <f t="shared" si="19"/>
        <v>-1</v>
      </c>
      <c r="W129">
        <f>INDEX($D129:$P129,Calcoli!$D$48)</f>
        <v>0</v>
      </c>
      <c r="X129">
        <f t="shared" si="20"/>
        <v>-1</v>
      </c>
      <c r="Y129">
        <f>INDEX($D129:$P129,Calcoli!$D$47)</f>
        <v>0</v>
      </c>
      <c r="Z129" t="str">
        <f>IF(C129="","",C129*IF(Calcoli!$C$47=0,$B$40,1))</f>
        <v/>
      </c>
    </row>
    <row r="130" spans="1:26" x14ac:dyDescent="0.25">
      <c r="A130" t="str">
        <f>IF(Impostazioni!$A38="","",Impostazioni!$A38)</f>
        <v/>
      </c>
      <c r="B130" t="str">
        <f>IF(A130="","",Impostazioni!$B38)</f>
        <v/>
      </c>
      <c r="C130" t="str">
        <f>IF(A130="","",N(Impostazioni!$C38))</f>
        <v/>
      </c>
      <c r="D130">
        <f>IF($A130="",0,SUMIFS(Movimenti!$D$5:$D$2004,Movimenti!$C$5:$C$2004,$A130,Movimenti!$F$5:$F$2004,D$3,Movimenti!$G$5:$G$2004,Impostazioni!$B$5))</f>
        <v>0</v>
      </c>
      <c r="E130">
        <f>IF($A130="",0,SUMIFS(Movimenti!$D$5:$D$2004,Movimenti!$C$5:$C$2004,$A130,Movimenti!$F$5:$F$2004,E$3,Movimenti!$G$5:$G$2004,Impostazioni!$B$5))</f>
        <v>0</v>
      </c>
      <c r="F130">
        <f>IF($A130="",0,SUMIFS(Movimenti!$D$5:$D$2004,Movimenti!$C$5:$C$2004,$A130,Movimenti!$F$5:$F$2004,F$3,Movimenti!$G$5:$G$2004,Impostazioni!$B$5))</f>
        <v>0</v>
      </c>
      <c r="G130">
        <f>IF($A130="",0,SUMIFS(Movimenti!$D$5:$D$2004,Movimenti!$C$5:$C$2004,$A130,Movimenti!$F$5:$F$2004,G$3,Movimenti!$G$5:$G$2004,Impostazioni!$B$5))</f>
        <v>0</v>
      </c>
      <c r="H130">
        <f>IF($A130="",0,SUMIFS(Movimenti!$D$5:$D$2004,Movimenti!$C$5:$C$2004,$A130,Movimenti!$F$5:$F$2004,H$3,Movimenti!$G$5:$G$2004,Impostazioni!$B$5))</f>
        <v>0</v>
      </c>
      <c r="I130">
        <f>IF($A130="",0,SUMIFS(Movimenti!$D$5:$D$2004,Movimenti!$C$5:$C$2004,$A130,Movimenti!$F$5:$F$2004,I$3,Movimenti!$G$5:$G$2004,Impostazioni!$B$5))</f>
        <v>0</v>
      </c>
      <c r="J130">
        <f>IF($A130="",0,SUMIFS(Movimenti!$D$5:$D$2004,Movimenti!$C$5:$C$2004,$A130,Movimenti!$F$5:$F$2004,J$3,Movimenti!$G$5:$G$2004,Impostazioni!$B$5))</f>
        <v>0</v>
      </c>
      <c r="K130">
        <f>IF($A130="",0,SUMIFS(Movimenti!$D$5:$D$2004,Movimenti!$C$5:$C$2004,$A130,Movimenti!$F$5:$F$2004,K$3,Movimenti!$G$5:$G$2004,Impostazioni!$B$5))</f>
        <v>0</v>
      </c>
      <c r="L130">
        <f>IF($A130="",0,SUMIFS(Movimenti!$D$5:$D$2004,Movimenti!$C$5:$C$2004,$A130,Movimenti!$F$5:$F$2004,L$3,Movimenti!$G$5:$G$2004,Impostazioni!$B$5))</f>
        <v>0</v>
      </c>
      <c r="M130">
        <f>IF($A130="",0,SUMIFS(Movimenti!$D$5:$D$2004,Movimenti!$C$5:$C$2004,$A130,Movimenti!$F$5:$F$2004,M$3,Movimenti!$G$5:$G$2004,Impostazioni!$B$5))</f>
        <v>0</v>
      </c>
      <c r="N130">
        <f>IF($A130="",0,SUMIFS(Movimenti!$D$5:$D$2004,Movimenti!$C$5:$C$2004,$A130,Movimenti!$F$5:$F$2004,N$3,Movimenti!$G$5:$G$2004,Impostazioni!$B$5))</f>
        <v>0</v>
      </c>
      <c r="O130">
        <f>IF($A130="",0,SUMIFS(Movimenti!$D$5:$D$2004,Movimenti!$C$5:$C$2004,$A130,Movimenti!$F$5:$F$2004,O$3,Movimenti!$G$5:$G$2004,Impostazioni!$B$5))</f>
        <v>0</v>
      </c>
      <c r="P130">
        <f t="shared" si="16"/>
        <v>0</v>
      </c>
      <c r="Q130">
        <f t="shared" si="17"/>
        <v>0</v>
      </c>
      <c r="R130">
        <f t="shared" si="18"/>
        <v>0</v>
      </c>
      <c r="S130" t="str">
        <f>IF(Q130=1,SUM(Q$101:Q130),"")</f>
        <v/>
      </c>
      <c r="T130" t="str">
        <f>IF(R130=1,SUM(R$101:R130),"")</f>
        <v/>
      </c>
      <c r="U130">
        <f>INDEX($D130:$P130,Calcoli!$D$49)</f>
        <v>0</v>
      </c>
      <c r="V130">
        <f t="shared" si="19"/>
        <v>-1</v>
      </c>
      <c r="W130">
        <f>INDEX($D130:$P130,Calcoli!$D$48)</f>
        <v>0</v>
      </c>
      <c r="X130">
        <f t="shared" si="20"/>
        <v>-1</v>
      </c>
      <c r="Y130">
        <f>INDEX($D130:$P130,Calcoli!$D$47)</f>
        <v>0</v>
      </c>
      <c r="Z130" t="str">
        <f>IF(C130="","",C130*IF(Calcoli!$C$47=0,$B$40,1))</f>
        <v/>
      </c>
    </row>
    <row r="131" spans="1:26" x14ac:dyDescent="0.25">
      <c r="A131" t="str">
        <f>IF(Impostazioni!$A39="","",Impostazioni!$A39)</f>
        <v/>
      </c>
      <c r="B131" t="str">
        <f>IF(A131="","",Impostazioni!$B39)</f>
        <v/>
      </c>
      <c r="C131" t="str">
        <f>IF(A131="","",N(Impostazioni!$C39))</f>
        <v/>
      </c>
      <c r="D131">
        <f>IF($A131="",0,SUMIFS(Movimenti!$D$5:$D$2004,Movimenti!$C$5:$C$2004,$A131,Movimenti!$F$5:$F$2004,D$3,Movimenti!$G$5:$G$2004,Impostazioni!$B$5))</f>
        <v>0</v>
      </c>
      <c r="E131">
        <f>IF($A131="",0,SUMIFS(Movimenti!$D$5:$D$2004,Movimenti!$C$5:$C$2004,$A131,Movimenti!$F$5:$F$2004,E$3,Movimenti!$G$5:$G$2004,Impostazioni!$B$5))</f>
        <v>0</v>
      </c>
      <c r="F131">
        <f>IF($A131="",0,SUMIFS(Movimenti!$D$5:$D$2004,Movimenti!$C$5:$C$2004,$A131,Movimenti!$F$5:$F$2004,F$3,Movimenti!$G$5:$G$2004,Impostazioni!$B$5))</f>
        <v>0</v>
      </c>
      <c r="G131">
        <f>IF($A131="",0,SUMIFS(Movimenti!$D$5:$D$2004,Movimenti!$C$5:$C$2004,$A131,Movimenti!$F$5:$F$2004,G$3,Movimenti!$G$5:$G$2004,Impostazioni!$B$5))</f>
        <v>0</v>
      </c>
      <c r="H131">
        <f>IF($A131="",0,SUMIFS(Movimenti!$D$5:$D$2004,Movimenti!$C$5:$C$2004,$A131,Movimenti!$F$5:$F$2004,H$3,Movimenti!$G$5:$G$2004,Impostazioni!$B$5))</f>
        <v>0</v>
      </c>
      <c r="I131">
        <f>IF($A131="",0,SUMIFS(Movimenti!$D$5:$D$2004,Movimenti!$C$5:$C$2004,$A131,Movimenti!$F$5:$F$2004,I$3,Movimenti!$G$5:$G$2004,Impostazioni!$B$5))</f>
        <v>0</v>
      </c>
      <c r="J131">
        <f>IF($A131="",0,SUMIFS(Movimenti!$D$5:$D$2004,Movimenti!$C$5:$C$2004,$A131,Movimenti!$F$5:$F$2004,J$3,Movimenti!$G$5:$G$2004,Impostazioni!$B$5))</f>
        <v>0</v>
      </c>
      <c r="K131">
        <f>IF($A131="",0,SUMIFS(Movimenti!$D$5:$D$2004,Movimenti!$C$5:$C$2004,$A131,Movimenti!$F$5:$F$2004,K$3,Movimenti!$G$5:$G$2004,Impostazioni!$B$5))</f>
        <v>0</v>
      </c>
      <c r="L131">
        <f>IF($A131="",0,SUMIFS(Movimenti!$D$5:$D$2004,Movimenti!$C$5:$C$2004,$A131,Movimenti!$F$5:$F$2004,L$3,Movimenti!$G$5:$G$2004,Impostazioni!$B$5))</f>
        <v>0</v>
      </c>
      <c r="M131">
        <f>IF($A131="",0,SUMIFS(Movimenti!$D$5:$D$2004,Movimenti!$C$5:$C$2004,$A131,Movimenti!$F$5:$F$2004,M$3,Movimenti!$G$5:$G$2004,Impostazioni!$B$5))</f>
        <v>0</v>
      </c>
      <c r="N131">
        <f>IF($A131="",0,SUMIFS(Movimenti!$D$5:$D$2004,Movimenti!$C$5:$C$2004,$A131,Movimenti!$F$5:$F$2004,N$3,Movimenti!$G$5:$G$2004,Impostazioni!$B$5))</f>
        <v>0</v>
      </c>
      <c r="O131">
        <f>IF($A131="",0,SUMIFS(Movimenti!$D$5:$D$2004,Movimenti!$C$5:$C$2004,$A131,Movimenti!$F$5:$F$2004,O$3,Movimenti!$G$5:$G$2004,Impostazioni!$B$5))</f>
        <v>0</v>
      </c>
      <c r="P131">
        <f t="shared" si="16"/>
        <v>0</v>
      </c>
      <c r="Q131">
        <f t="shared" si="17"/>
        <v>0</v>
      </c>
      <c r="R131">
        <f t="shared" si="18"/>
        <v>0</v>
      </c>
      <c r="S131" t="str">
        <f>IF(Q131=1,SUM(Q$101:Q131),"")</f>
        <v/>
      </c>
      <c r="T131" t="str">
        <f>IF(R131=1,SUM(R$101:R131),"")</f>
        <v/>
      </c>
      <c r="U131">
        <f>INDEX($D131:$P131,Calcoli!$D$49)</f>
        <v>0</v>
      </c>
      <c r="V131">
        <f t="shared" si="19"/>
        <v>-1</v>
      </c>
      <c r="W131">
        <f>INDEX($D131:$P131,Calcoli!$D$48)</f>
        <v>0</v>
      </c>
      <c r="X131">
        <f t="shared" si="20"/>
        <v>-1</v>
      </c>
      <c r="Y131">
        <f>INDEX($D131:$P131,Calcoli!$D$47)</f>
        <v>0</v>
      </c>
      <c r="Z131" t="str">
        <f>IF(C131="","",C131*IF(Calcoli!$C$47=0,$B$40,1))</f>
        <v/>
      </c>
    </row>
    <row r="132" spans="1:26" x14ac:dyDescent="0.25">
      <c r="A132" t="str">
        <f>IF(Impostazioni!$A40="","",Impostazioni!$A40)</f>
        <v/>
      </c>
      <c r="B132" t="str">
        <f>IF(A132="","",Impostazioni!$B40)</f>
        <v/>
      </c>
      <c r="C132" t="str">
        <f>IF(A132="","",N(Impostazioni!$C40))</f>
        <v/>
      </c>
      <c r="D132">
        <f>IF($A132="",0,SUMIFS(Movimenti!$D$5:$D$2004,Movimenti!$C$5:$C$2004,$A132,Movimenti!$F$5:$F$2004,D$3,Movimenti!$G$5:$G$2004,Impostazioni!$B$5))</f>
        <v>0</v>
      </c>
      <c r="E132">
        <f>IF($A132="",0,SUMIFS(Movimenti!$D$5:$D$2004,Movimenti!$C$5:$C$2004,$A132,Movimenti!$F$5:$F$2004,E$3,Movimenti!$G$5:$G$2004,Impostazioni!$B$5))</f>
        <v>0</v>
      </c>
      <c r="F132">
        <f>IF($A132="",0,SUMIFS(Movimenti!$D$5:$D$2004,Movimenti!$C$5:$C$2004,$A132,Movimenti!$F$5:$F$2004,F$3,Movimenti!$G$5:$G$2004,Impostazioni!$B$5))</f>
        <v>0</v>
      </c>
      <c r="G132">
        <f>IF($A132="",0,SUMIFS(Movimenti!$D$5:$D$2004,Movimenti!$C$5:$C$2004,$A132,Movimenti!$F$5:$F$2004,G$3,Movimenti!$G$5:$G$2004,Impostazioni!$B$5))</f>
        <v>0</v>
      </c>
      <c r="H132">
        <f>IF($A132="",0,SUMIFS(Movimenti!$D$5:$D$2004,Movimenti!$C$5:$C$2004,$A132,Movimenti!$F$5:$F$2004,H$3,Movimenti!$G$5:$G$2004,Impostazioni!$B$5))</f>
        <v>0</v>
      </c>
      <c r="I132">
        <f>IF($A132="",0,SUMIFS(Movimenti!$D$5:$D$2004,Movimenti!$C$5:$C$2004,$A132,Movimenti!$F$5:$F$2004,I$3,Movimenti!$G$5:$G$2004,Impostazioni!$B$5))</f>
        <v>0</v>
      </c>
      <c r="J132">
        <f>IF($A132="",0,SUMIFS(Movimenti!$D$5:$D$2004,Movimenti!$C$5:$C$2004,$A132,Movimenti!$F$5:$F$2004,J$3,Movimenti!$G$5:$G$2004,Impostazioni!$B$5))</f>
        <v>0</v>
      </c>
      <c r="K132">
        <f>IF($A132="",0,SUMIFS(Movimenti!$D$5:$D$2004,Movimenti!$C$5:$C$2004,$A132,Movimenti!$F$5:$F$2004,K$3,Movimenti!$G$5:$G$2004,Impostazioni!$B$5))</f>
        <v>0</v>
      </c>
      <c r="L132">
        <f>IF($A132="",0,SUMIFS(Movimenti!$D$5:$D$2004,Movimenti!$C$5:$C$2004,$A132,Movimenti!$F$5:$F$2004,L$3,Movimenti!$G$5:$G$2004,Impostazioni!$B$5))</f>
        <v>0</v>
      </c>
      <c r="M132">
        <f>IF($A132="",0,SUMIFS(Movimenti!$D$5:$D$2004,Movimenti!$C$5:$C$2004,$A132,Movimenti!$F$5:$F$2004,M$3,Movimenti!$G$5:$G$2004,Impostazioni!$B$5))</f>
        <v>0</v>
      </c>
      <c r="N132">
        <f>IF($A132="",0,SUMIFS(Movimenti!$D$5:$D$2004,Movimenti!$C$5:$C$2004,$A132,Movimenti!$F$5:$F$2004,N$3,Movimenti!$G$5:$G$2004,Impostazioni!$B$5))</f>
        <v>0</v>
      </c>
      <c r="O132">
        <f>IF($A132="",0,SUMIFS(Movimenti!$D$5:$D$2004,Movimenti!$C$5:$C$2004,$A132,Movimenti!$F$5:$F$2004,O$3,Movimenti!$G$5:$G$2004,Impostazioni!$B$5))</f>
        <v>0</v>
      </c>
      <c r="P132">
        <f t="shared" si="16"/>
        <v>0</v>
      </c>
      <c r="Q132">
        <f t="shared" si="17"/>
        <v>0</v>
      </c>
      <c r="R132">
        <f t="shared" si="18"/>
        <v>0</v>
      </c>
      <c r="S132" t="str">
        <f>IF(Q132=1,SUM(Q$101:Q132),"")</f>
        <v/>
      </c>
      <c r="T132" t="str">
        <f>IF(R132=1,SUM(R$101:R132),"")</f>
        <v/>
      </c>
      <c r="U132">
        <f>INDEX($D132:$P132,Calcoli!$D$49)</f>
        <v>0</v>
      </c>
      <c r="V132">
        <f t="shared" si="19"/>
        <v>-1</v>
      </c>
      <c r="W132">
        <f>INDEX($D132:$P132,Calcoli!$D$48)</f>
        <v>0</v>
      </c>
      <c r="X132">
        <f t="shared" si="20"/>
        <v>-1</v>
      </c>
      <c r="Y132">
        <f>INDEX($D132:$P132,Calcoli!$D$47)</f>
        <v>0</v>
      </c>
      <c r="Z132" t="str">
        <f>IF(C132="","",C132*IF(Calcoli!$C$47=0,$B$40,1))</f>
        <v/>
      </c>
    </row>
    <row r="133" spans="1:26" x14ac:dyDescent="0.25">
      <c r="A133" t="str">
        <f>IF(Impostazioni!$A41="","",Impostazioni!$A41)</f>
        <v/>
      </c>
      <c r="B133" t="str">
        <f>IF(A133="","",Impostazioni!$B41)</f>
        <v/>
      </c>
      <c r="C133" t="str">
        <f>IF(A133="","",N(Impostazioni!$C41))</f>
        <v/>
      </c>
      <c r="D133">
        <f>IF($A133="",0,SUMIFS(Movimenti!$D$5:$D$2004,Movimenti!$C$5:$C$2004,$A133,Movimenti!$F$5:$F$2004,D$3,Movimenti!$G$5:$G$2004,Impostazioni!$B$5))</f>
        <v>0</v>
      </c>
      <c r="E133">
        <f>IF($A133="",0,SUMIFS(Movimenti!$D$5:$D$2004,Movimenti!$C$5:$C$2004,$A133,Movimenti!$F$5:$F$2004,E$3,Movimenti!$G$5:$G$2004,Impostazioni!$B$5))</f>
        <v>0</v>
      </c>
      <c r="F133">
        <f>IF($A133="",0,SUMIFS(Movimenti!$D$5:$D$2004,Movimenti!$C$5:$C$2004,$A133,Movimenti!$F$5:$F$2004,F$3,Movimenti!$G$5:$G$2004,Impostazioni!$B$5))</f>
        <v>0</v>
      </c>
      <c r="G133">
        <f>IF($A133="",0,SUMIFS(Movimenti!$D$5:$D$2004,Movimenti!$C$5:$C$2004,$A133,Movimenti!$F$5:$F$2004,G$3,Movimenti!$G$5:$G$2004,Impostazioni!$B$5))</f>
        <v>0</v>
      </c>
      <c r="H133">
        <f>IF($A133="",0,SUMIFS(Movimenti!$D$5:$D$2004,Movimenti!$C$5:$C$2004,$A133,Movimenti!$F$5:$F$2004,H$3,Movimenti!$G$5:$G$2004,Impostazioni!$B$5))</f>
        <v>0</v>
      </c>
      <c r="I133">
        <f>IF($A133="",0,SUMIFS(Movimenti!$D$5:$D$2004,Movimenti!$C$5:$C$2004,$A133,Movimenti!$F$5:$F$2004,I$3,Movimenti!$G$5:$G$2004,Impostazioni!$B$5))</f>
        <v>0</v>
      </c>
      <c r="J133">
        <f>IF($A133="",0,SUMIFS(Movimenti!$D$5:$D$2004,Movimenti!$C$5:$C$2004,$A133,Movimenti!$F$5:$F$2004,J$3,Movimenti!$G$5:$G$2004,Impostazioni!$B$5))</f>
        <v>0</v>
      </c>
      <c r="K133">
        <f>IF($A133="",0,SUMIFS(Movimenti!$D$5:$D$2004,Movimenti!$C$5:$C$2004,$A133,Movimenti!$F$5:$F$2004,K$3,Movimenti!$G$5:$G$2004,Impostazioni!$B$5))</f>
        <v>0</v>
      </c>
      <c r="L133">
        <f>IF($A133="",0,SUMIFS(Movimenti!$D$5:$D$2004,Movimenti!$C$5:$C$2004,$A133,Movimenti!$F$5:$F$2004,L$3,Movimenti!$G$5:$G$2004,Impostazioni!$B$5))</f>
        <v>0</v>
      </c>
      <c r="M133">
        <f>IF($A133="",0,SUMIFS(Movimenti!$D$5:$D$2004,Movimenti!$C$5:$C$2004,$A133,Movimenti!$F$5:$F$2004,M$3,Movimenti!$G$5:$G$2004,Impostazioni!$B$5))</f>
        <v>0</v>
      </c>
      <c r="N133">
        <f>IF($A133="",0,SUMIFS(Movimenti!$D$5:$D$2004,Movimenti!$C$5:$C$2004,$A133,Movimenti!$F$5:$F$2004,N$3,Movimenti!$G$5:$G$2004,Impostazioni!$B$5))</f>
        <v>0</v>
      </c>
      <c r="O133">
        <f>IF($A133="",0,SUMIFS(Movimenti!$D$5:$D$2004,Movimenti!$C$5:$C$2004,$A133,Movimenti!$F$5:$F$2004,O$3,Movimenti!$G$5:$G$2004,Impostazioni!$B$5))</f>
        <v>0</v>
      </c>
      <c r="P133">
        <f t="shared" si="16"/>
        <v>0</v>
      </c>
      <c r="Q133">
        <f t="shared" si="17"/>
        <v>0</v>
      </c>
      <c r="R133">
        <f t="shared" si="18"/>
        <v>0</v>
      </c>
      <c r="S133" t="str">
        <f>IF(Q133=1,SUM(Q$101:Q133),"")</f>
        <v/>
      </c>
      <c r="T133" t="str">
        <f>IF(R133=1,SUM(R$101:R133),"")</f>
        <v/>
      </c>
      <c r="U133">
        <f>INDEX($D133:$P133,Calcoli!$D$49)</f>
        <v>0</v>
      </c>
      <c r="V133">
        <f t="shared" si="19"/>
        <v>-1</v>
      </c>
      <c r="W133">
        <f>INDEX($D133:$P133,Calcoli!$D$48)</f>
        <v>0</v>
      </c>
      <c r="X133">
        <f t="shared" si="20"/>
        <v>-1</v>
      </c>
      <c r="Y133">
        <f>INDEX($D133:$P133,Calcoli!$D$47)</f>
        <v>0</v>
      </c>
      <c r="Z133" t="str">
        <f>IF(C133="","",C133*IF(Calcoli!$C$47=0,$B$40,1))</f>
        <v/>
      </c>
    </row>
    <row r="134" spans="1:26" x14ac:dyDescent="0.25">
      <c r="A134" t="str">
        <f>IF(Impostazioni!$A42="","",Impostazioni!$A42)</f>
        <v/>
      </c>
      <c r="B134" t="str">
        <f>IF(A134="","",Impostazioni!$B42)</f>
        <v/>
      </c>
      <c r="C134" t="str">
        <f>IF(A134="","",N(Impostazioni!$C42))</f>
        <v/>
      </c>
      <c r="D134">
        <f>IF($A134="",0,SUMIFS(Movimenti!$D$5:$D$2004,Movimenti!$C$5:$C$2004,$A134,Movimenti!$F$5:$F$2004,D$3,Movimenti!$G$5:$G$2004,Impostazioni!$B$5))</f>
        <v>0</v>
      </c>
      <c r="E134">
        <f>IF($A134="",0,SUMIFS(Movimenti!$D$5:$D$2004,Movimenti!$C$5:$C$2004,$A134,Movimenti!$F$5:$F$2004,E$3,Movimenti!$G$5:$G$2004,Impostazioni!$B$5))</f>
        <v>0</v>
      </c>
      <c r="F134">
        <f>IF($A134="",0,SUMIFS(Movimenti!$D$5:$D$2004,Movimenti!$C$5:$C$2004,$A134,Movimenti!$F$5:$F$2004,F$3,Movimenti!$G$5:$G$2004,Impostazioni!$B$5))</f>
        <v>0</v>
      </c>
      <c r="G134">
        <f>IF($A134="",0,SUMIFS(Movimenti!$D$5:$D$2004,Movimenti!$C$5:$C$2004,$A134,Movimenti!$F$5:$F$2004,G$3,Movimenti!$G$5:$G$2004,Impostazioni!$B$5))</f>
        <v>0</v>
      </c>
      <c r="H134">
        <f>IF($A134="",0,SUMIFS(Movimenti!$D$5:$D$2004,Movimenti!$C$5:$C$2004,$A134,Movimenti!$F$5:$F$2004,H$3,Movimenti!$G$5:$G$2004,Impostazioni!$B$5))</f>
        <v>0</v>
      </c>
      <c r="I134">
        <f>IF($A134="",0,SUMIFS(Movimenti!$D$5:$D$2004,Movimenti!$C$5:$C$2004,$A134,Movimenti!$F$5:$F$2004,I$3,Movimenti!$G$5:$G$2004,Impostazioni!$B$5))</f>
        <v>0</v>
      </c>
      <c r="J134">
        <f>IF($A134="",0,SUMIFS(Movimenti!$D$5:$D$2004,Movimenti!$C$5:$C$2004,$A134,Movimenti!$F$5:$F$2004,J$3,Movimenti!$G$5:$G$2004,Impostazioni!$B$5))</f>
        <v>0</v>
      </c>
      <c r="K134">
        <f>IF($A134="",0,SUMIFS(Movimenti!$D$5:$D$2004,Movimenti!$C$5:$C$2004,$A134,Movimenti!$F$5:$F$2004,K$3,Movimenti!$G$5:$G$2004,Impostazioni!$B$5))</f>
        <v>0</v>
      </c>
      <c r="L134">
        <f>IF($A134="",0,SUMIFS(Movimenti!$D$5:$D$2004,Movimenti!$C$5:$C$2004,$A134,Movimenti!$F$5:$F$2004,L$3,Movimenti!$G$5:$G$2004,Impostazioni!$B$5))</f>
        <v>0</v>
      </c>
      <c r="M134">
        <f>IF($A134="",0,SUMIFS(Movimenti!$D$5:$D$2004,Movimenti!$C$5:$C$2004,$A134,Movimenti!$F$5:$F$2004,M$3,Movimenti!$G$5:$G$2004,Impostazioni!$B$5))</f>
        <v>0</v>
      </c>
      <c r="N134">
        <f>IF($A134="",0,SUMIFS(Movimenti!$D$5:$D$2004,Movimenti!$C$5:$C$2004,$A134,Movimenti!$F$5:$F$2004,N$3,Movimenti!$G$5:$G$2004,Impostazioni!$B$5))</f>
        <v>0</v>
      </c>
      <c r="O134">
        <f>IF($A134="",0,SUMIFS(Movimenti!$D$5:$D$2004,Movimenti!$C$5:$C$2004,$A134,Movimenti!$F$5:$F$2004,O$3,Movimenti!$G$5:$G$2004,Impostazioni!$B$5))</f>
        <v>0</v>
      </c>
      <c r="P134">
        <f t="shared" si="16"/>
        <v>0</v>
      </c>
      <c r="Q134">
        <f t="shared" si="17"/>
        <v>0</v>
      </c>
      <c r="R134">
        <f t="shared" si="18"/>
        <v>0</v>
      </c>
      <c r="S134" t="str">
        <f>IF(Q134=1,SUM(Q$101:Q134),"")</f>
        <v/>
      </c>
      <c r="T134" t="str">
        <f>IF(R134=1,SUM(R$101:R134),"")</f>
        <v/>
      </c>
      <c r="U134">
        <f>INDEX($D134:$P134,Calcoli!$D$49)</f>
        <v>0</v>
      </c>
      <c r="V134">
        <f t="shared" si="19"/>
        <v>-1</v>
      </c>
      <c r="W134">
        <f>INDEX($D134:$P134,Calcoli!$D$48)</f>
        <v>0</v>
      </c>
      <c r="X134">
        <f t="shared" si="20"/>
        <v>-1</v>
      </c>
      <c r="Y134">
        <f>INDEX($D134:$P134,Calcoli!$D$47)</f>
        <v>0</v>
      </c>
      <c r="Z134" t="str">
        <f>IF(C134="","",C134*IF(Calcoli!$C$47=0,$B$40,1))</f>
        <v/>
      </c>
    </row>
    <row r="135" spans="1:26" x14ac:dyDescent="0.25">
      <c r="A135" t="str">
        <f>IF(Impostazioni!$A43="","",Impostazioni!$A43)</f>
        <v/>
      </c>
      <c r="B135" t="str">
        <f>IF(A135="","",Impostazioni!$B43)</f>
        <v/>
      </c>
      <c r="C135" t="str">
        <f>IF(A135="","",N(Impostazioni!$C43))</f>
        <v/>
      </c>
      <c r="D135">
        <f>IF($A135="",0,SUMIFS(Movimenti!$D$5:$D$2004,Movimenti!$C$5:$C$2004,$A135,Movimenti!$F$5:$F$2004,D$3,Movimenti!$G$5:$G$2004,Impostazioni!$B$5))</f>
        <v>0</v>
      </c>
      <c r="E135">
        <f>IF($A135="",0,SUMIFS(Movimenti!$D$5:$D$2004,Movimenti!$C$5:$C$2004,$A135,Movimenti!$F$5:$F$2004,E$3,Movimenti!$G$5:$G$2004,Impostazioni!$B$5))</f>
        <v>0</v>
      </c>
      <c r="F135">
        <f>IF($A135="",0,SUMIFS(Movimenti!$D$5:$D$2004,Movimenti!$C$5:$C$2004,$A135,Movimenti!$F$5:$F$2004,F$3,Movimenti!$G$5:$G$2004,Impostazioni!$B$5))</f>
        <v>0</v>
      </c>
      <c r="G135">
        <f>IF($A135="",0,SUMIFS(Movimenti!$D$5:$D$2004,Movimenti!$C$5:$C$2004,$A135,Movimenti!$F$5:$F$2004,G$3,Movimenti!$G$5:$G$2004,Impostazioni!$B$5))</f>
        <v>0</v>
      </c>
      <c r="H135">
        <f>IF($A135="",0,SUMIFS(Movimenti!$D$5:$D$2004,Movimenti!$C$5:$C$2004,$A135,Movimenti!$F$5:$F$2004,H$3,Movimenti!$G$5:$G$2004,Impostazioni!$B$5))</f>
        <v>0</v>
      </c>
      <c r="I135">
        <f>IF($A135="",0,SUMIFS(Movimenti!$D$5:$D$2004,Movimenti!$C$5:$C$2004,$A135,Movimenti!$F$5:$F$2004,I$3,Movimenti!$G$5:$G$2004,Impostazioni!$B$5))</f>
        <v>0</v>
      </c>
      <c r="J135">
        <f>IF($A135="",0,SUMIFS(Movimenti!$D$5:$D$2004,Movimenti!$C$5:$C$2004,$A135,Movimenti!$F$5:$F$2004,J$3,Movimenti!$G$5:$G$2004,Impostazioni!$B$5))</f>
        <v>0</v>
      </c>
      <c r="K135">
        <f>IF($A135="",0,SUMIFS(Movimenti!$D$5:$D$2004,Movimenti!$C$5:$C$2004,$A135,Movimenti!$F$5:$F$2004,K$3,Movimenti!$G$5:$G$2004,Impostazioni!$B$5))</f>
        <v>0</v>
      </c>
      <c r="L135">
        <f>IF($A135="",0,SUMIFS(Movimenti!$D$5:$D$2004,Movimenti!$C$5:$C$2004,$A135,Movimenti!$F$5:$F$2004,L$3,Movimenti!$G$5:$G$2004,Impostazioni!$B$5))</f>
        <v>0</v>
      </c>
      <c r="M135">
        <f>IF($A135="",0,SUMIFS(Movimenti!$D$5:$D$2004,Movimenti!$C$5:$C$2004,$A135,Movimenti!$F$5:$F$2004,M$3,Movimenti!$G$5:$G$2004,Impostazioni!$B$5))</f>
        <v>0</v>
      </c>
      <c r="N135">
        <f>IF($A135="",0,SUMIFS(Movimenti!$D$5:$D$2004,Movimenti!$C$5:$C$2004,$A135,Movimenti!$F$5:$F$2004,N$3,Movimenti!$G$5:$G$2004,Impostazioni!$B$5))</f>
        <v>0</v>
      </c>
      <c r="O135">
        <f>IF($A135="",0,SUMIFS(Movimenti!$D$5:$D$2004,Movimenti!$C$5:$C$2004,$A135,Movimenti!$F$5:$F$2004,O$3,Movimenti!$G$5:$G$2004,Impostazioni!$B$5))</f>
        <v>0</v>
      </c>
      <c r="P135">
        <f t="shared" si="16"/>
        <v>0</v>
      </c>
      <c r="Q135">
        <f t="shared" si="17"/>
        <v>0</v>
      </c>
      <c r="R135">
        <f t="shared" si="18"/>
        <v>0</v>
      </c>
      <c r="S135" t="str">
        <f>IF(Q135=1,SUM(Q$101:Q135),"")</f>
        <v/>
      </c>
      <c r="T135" t="str">
        <f>IF(R135=1,SUM(R$101:R135),"")</f>
        <v/>
      </c>
      <c r="U135">
        <f>INDEX($D135:$P135,Calcoli!$D$49)</f>
        <v>0</v>
      </c>
      <c r="V135">
        <f t="shared" si="19"/>
        <v>-1</v>
      </c>
      <c r="W135">
        <f>INDEX($D135:$P135,Calcoli!$D$48)</f>
        <v>0</v>
      </c>
      <c r="X135">
        <f t="shared" si="20"/>
        <v>-1</v>
      </c>
      <c r="Y135">
        <f>INDEX($D135:$P135,Calcoli!$D$47)</f>
        <v>0</v>
      </c>
      <c r="Z135" t="str">
        <f>IF(C135="","",C135*IF(Calcoli!$C$47=0,$B$40,1))</f>
        <v/>
      </c>
    </row>
    <row r="136" spans="1:26" x14ac:dyDescent="0.25">
      <c r="A136" t="str">
        <f>IF(Impostazioni!$A44="","",Impostazioni!$A44)</f>
        <v/>
      </c>
      <c r="B136" t="str">
        <f>IF(A136="","",Impostazioni!$B44)</f>
        <v/>
      </c>
      <c r="C136" t="str">
        <f>IF(A136="","",N(Impostazioni!$C44))</f>
        <v/>
      </c>
      <c r="D136">
        <f>IF($A136="",0,SUMIFS(Movimenti!$D$5:$D$2004,Movimenti!$C$5:$C$2004,$A136,Movimenti!$F$5:$F$2004,D$3,Movimenti!$G$5:$G$2004,Impostazioni!$B$5))</f>
        <v>0</v>
      </c>
      <c r="E136">
        <f>IF($A136="",0,SUMIFS(Movimenti!$D$5:$D$2004,Movimenti!$C$5:$C$2004,$A136,Movimenti!$F$5:$F$2004,E$3,Movimenti!$G$5:$G$2004,Impostazioni!$B$5))</f>
        <v>0</v>
      </c>
      <c r="F136">
        <f>IF($A136="",0,SUMIFS(Movimenti!$D$5:$D$2004,Movimenti!$C$5:$C$2004,$A136,Movimenti!$F$5:$F$2004,F$3,Movimenti!$G$5:$G$2004,Impostazioni!$B$5))</f>
        <v>0</v>
      </c>
      <c r="G136">
        <f>IF($A136="",0,SUMIFS(Movimenti!$D$5:$D$2004,Movimenti!$C$5:$C$2004,$A136,Movimenti!$F$5:$F$2004,G$3,Movimenti!$G$5:$G$2004,Impostazioni!$B$5))</f>
        <v>0</v>
      </c>
      <c r="H136">
        <f>IF($A136="",0,SUMIFS(Movimenti!$D$5:$D$2004,Movimenti!$C$5:$C$2004,$A136,Movimenti!$F$5:$F$2004,H$3,Movimenti!$G$5:$G$2004,Impostazioni!$B$5))</f>
        <v>0</v>
      </c>
      <c r="I136">
        <f>IF($A136="",0,SUMIFS(Movimenti!$D$5:$D$2004,Movimenti!$C$5:$C$2004,$A136,Movimenti!$F$5:$F$2004,I$3,Movimenti!$G$5:$G$2004,Impostazioni!$B$5))</f>
        <v>0</v>
      </c>
      <c r="J136">
        <f>IF($A136="",0,SUMIFS(Movimenti!$D$5:$D$2004,Movimenti!$C$5:$C$2004,$A136,Movimenti!$F$5:$F$2004,J$3,Movimenti!$G$5:$G$2004,Impostazioni!$B$5))</f>
        <v>0</v>
      </c>
      <c r="K136">
        <f>IF($A136="",0,SUMIFS(Movimenti!$D$5:$D$2004,Movimenti!$C$5:$C$2004,$A136,Movimenti!$F$5:$F$2004,K$3,Movimenti!$G$5:$G$2004,Impostazioni!$B$5))</f>
        <v>0</v>
      </c>
      <c r="L136">
        <f>IF($A136="",0,SUMIFS(Movimenti!$D$5:$D$2004,Movimenti!$C$5:$C$2004,$A136,Movimenti!$F$5:$F$2004,L$3,Movimenti!$G$5:$G$2004,Impostazioni!$B$5))</f>
        <v>0</v>
      </c>
      <c r="M136">
        <f>IF($A136="",0,SUMIFS(Movimenti!$D$5:$D$2004,Movimenti!$C$5:$C$2004,$A136,Movimenti!$F$5:$F$2004,M$3,Movimenti!$G$5:$G$2004,Impostazioni!$B$5))</f>
        <v>0</v>
      </c>
      <c r="N136">
        <f>IF($A136="",0,SUMIFS(Movimenti!$D$5:$D$2004,Movimenti!$C$5:$C$2004,$A136,Movimenti!$F$5:$F$2004,N$3,Movimenti!$G$5:$G$2004,Impostazioni!$B$5))</f>
        <v>0</v>
      </c>
      <c r="O136">
        <f>IF($A136="",0,SUMIFS(Movimenti!$D$5:$D$2004,Movimenti!$C$5:$C$2004,$A136,Movimenti!$F$5:$F$2004,O$3,Movimenti!$G$5:$G$2004,Impostazioni!$B$5))</f>
        <v>0</v>
      </c>
      <c r="P136">
        <f t="shared" si="16"/>
        <v>0</v>
      </c>
      <c r="Q136">
        <f t="shared" si="17"/>
        <v>0</v>
      </c>
      <c r="R136">
        <f t="shared" si="18"/>
        <v>0</v>
      </c>
      <c r="S136" t="str">
        <f>IF(Q136=1,SUM(Q$101:Q136),"")</f>
        <v/>
      </c>
      <c r="T136" t="str">
        <f>IF(R136=1,SUM(R$101:R136),"")</f>
        <v/>
      </c>
      <c r="U136">
        <f>INDEX($D136:$P136,Calcoli!$D$49)</f>
        <v>0</v>
      </c>
      <c r="V136">
        <f t="shared" si="19"/>
        <v>-1</v>
      </c>
      <c r="W136">
        <f>INDEX($D136:$P136,Calcoli!$D$48)</f>
        <v>0</v>
      </c>
      <c r="X136">
        <f t="shared" si="20"/>
        <v>-1</v>
      </c>
      <c r="Y136">
        <f>INDEX($D136:$P136,Calcoli!$D$47)</f>
        <v>0</v>
      </c>
      <c r="Z136" t="str">
        <f>IF(C136="","",C136*IF(Calcoli!$C$47=0,$B$40,1))</f>
        <v/>
      </c>
    </row>
    <row r="137" spans="1:26" x14ac:dyDescent="0.25">
      <c r="A137" t="str">
        <f>IF(Impostazioni!$A45="","",Impostazioni!$A45)</f>
        <v/>
      </c>
      <c r="B137" t="str">
        <f>IF(A137="","",Impostazioni!$B45)</f>
        <v/>
      </c>
      <c r="C137" t="str">
        <f>IF(A137="","",N(Impostazioni!$C45))</f>
        <v/>
      </c>
      <c r="D137">
        <f>IF($A137="",0,SUMIFS(Movimenti!$D$5:$D$2004,Movimenti!$C$5:$C$2004,$A137,Movimenti!$F$5:$F$2004,D$3,Movimenti!$G$5:$G$2004,Impostazioni!$B$5))</f>
        <v>0</v>
      </c>
      <c r="E137">
        <f>IF($A137="",0,SUMIFS(Movimenti!$D$5:$D$2004,Movimenti!$C$5:$C$2004,$A137,Movimenti!$F$5:$F$2004,E$3,Movimenti!$G$5:$G$2004,Impostazioni!$B$5))</f>
        <v>0</v>
      </c>
      <c r="F137">
        <f>IF($A137="",0,SUMIFS(Movimenti!$D$5:$D$2004,Movimenti!$C$5:$C$2004,$A137,Movimenti!$F$5:$F$2004,F$3,Movimenti!$G$5:$G$2004,Impostazioni!$B$5))</f>
        <v>0</v>
      </c>
      <c r="G137">
        <f>IF($A137="",0,SUMIFS(Movimenti!$D$5:$D$2004,Movimenti!$C$5:$C$2004,$A137,Movimenti!$F$5:$F$2004,G$3,Movimenti!$G$5:$G$2004,Impostazioni!$B$5))</f>
        <v>0</v>
      </c>
      <c r="H137">
        <f>IF($A137="",0,SUMIFS(Movimenti!$D$5:$D$2004,Movimenti!$C$5:$C$2004,$A137,Movimenti!$F$5:$F$2004,H$3,Movimenti!$G$5:$G$2004,Impostazioni!$B$5))</f>
        <v>0</v>
      </c>
      <c r="I137">
        <f>IF($A137="",0,SUMIFS(Movimenti!$D$5:$D$2004,Movimenti!$C$5:$C$2004,$A137,Movimenti!$F$5:$F$2004,I$3,Movimenti!$G$5:$G$2004,Impostazioni!$B$5))</f>
        <v>0</v>
      </c>
      <c r="J137">
        <f>IF($A137="",0,SUMIFS(Movimenti!$D$5:$D$2004,Movimenti!$C$5:$C$2004,$A137,Movimenti!$F$5:$F$2004,J$3,Movimenti!$G$5:$G$2004,Impostazioni!$B$5))</f>
        <v>0</v>
      </c>
      <c r="K137">
        <f>IF($A137="",0,SUMIFS(Movimenti!$D$5:$D$2004,Movimenti!$C$5:$C$2004,$A137,Movimenti!$F$5:$F$2004,K$3,Movimenti!$G$5:$G$2004,Impostazioni!$B$5))</f>
        <v>0</v>
      </c>
      <c r="L137">
        <f>IF($A137="",0,SUMIFS(Movimenti!$D$5:$D$2004,Movimenti!$C$5:$C$2004,$A137,Movimenti!$F$5:$F$2004,L$3,Movimenti!$G$5:$G$2004,Impostazioni!$B$5))</f>
        <v>0</v>
      </c>
      <c r="M137">
        <f>IF($A137="",0,SUMIFS(Movimenti!$D$5:$D$2004,Movimenti!$C$5:$C$2004,$A137,Movimenti!$F$5:$F$2004,M$3,Movimenti!$G$5:$G$2004,Impostazioni!$B$5))</f>
        <v>0</v>
      </c>
      <c r="N137">
        <f>IF($A137="",0,SUMIFS(Movimenti!$D$5:$D$2004,Movimenti!$C$5:$C$2004,$A137,Movimenti!$F$5:$F$2004,N$3,Movimenti!$G$5:$G$2004,Impostazioni!$B$5))</f>
        <v>0</v>
      </c>
      <c r="O137">
        <f>IF($A137="",0,SUMIFS(Movimenti!$D$5:$D$2004,Movimenti!$C$5:$C$2004,$A137,Movimenti!$F$5:$F$2004,O$3,Movimenti!$G$5:$G$2004,Impostazioni!$B$5))</f>
        <v>0</v>
      </c>
      <c r="P137">
        <f t="shared" si="16"/>
        <v>0</v>
      </c>
      <c r="Q137">
        <f t="shared" si="17"/>
        <v>0</v>
      </c>
      <c r="R137">
        <f t="shared" si="18"/>
        <v>0</v>
      </c>
      <c r="S137" t="str">
        <f>IF(Q137=1,SUM(Q$101:Q137),"")</f>
        <v/>
      </c>
      <c r="T137" t="str">
        <f>IF(R137=1,SUM(R$101:R137),"")</f>
        <v/>
      </c>
      <c r="U137">
        <f>INDEX($D137:$P137,Calcoli!$D$49)</f>
        <v>0</v>
      </c>
      <c r="V137">
        <f t="shared" si="19"/>
        <v>-1</v>
      </c>
      <c r="W137">
        <f>INDEX($D137:$P137,Calcoli!$D$48)</f>
        <v>0</v>
      </c>
      <c r="X137">
        <f t="shared" si="20"/>
        <v>-1</v>
      </c>
      <c r="Y137">
        <f>INDEX($D137:$P137,Calcoli!$D$47)</f>
        <v>0</v>
      </c>
      <c r="Z137" t="str">
        <f>IF(C137="","",C137*IF(Calcoli!$C$47=0,$B$40,1))</f>
        <v/>
      </c>
    </row>
    <row r="138" spans="1:26" x14ac:dyDescent="0.25">
      <c r="A138" t="str">
        <f>IF(Impostazioni!$A46="","",Impostazioni!$A46)</f>
        <v/>
      </c>
      <c r="B138" t="str">
        <f>IF(A138="","",Impostazioni!$B46)</f>
        <v/>
      </c>
      <c r="C138" t="str">
        <f>IF(A138="","",N(Impostazioni!$C46))</f>
        <v/>
      </c>
      <c r="D138">
        <f>IF($A138="",0,SUMIFS(Movimenti!$D$5:$D$2004,Movimenti!$C$5:$C$2004,$A138,Movimenti!$F$5:$F$2004,D$3,Movimenti!$G$5:$G$2004,Impostazioni!$B$5))</f>
        <v>0</v>
      </c>
      <c r="E138">
        <f>IF($A138="",0,SUMIFS(Movimenti!$D$5:$D$2004,Movimenti!$C$5:$C$2004,$A138,Movimenti!$F$5:$F$2004,E$3,Movimenti!$G$5:$G$2004,Impostazioni!$B$5))</f>
        <v>0</v>
      </c>
      <c r="F138">
        <f>IF($A138="",0,SUMIFS(Movimenti!$D$5:$D$2004,Movimenti!$C$5:$C$2004,$A138,Movimenti!$F$5:$F$2004,F$3,Movimenti!$G$5:$G$2004,Impostazioni!$B$5))</f>
        <v>0</v>
      </c>
      <c r="G138">
        <f>IF($A138="",0,SUMIFS(Movimenti!$D$5:$D$2004,Movimenti!$C$5:$C$2004,$A138,Movimenti!$F$5:$F$2004,G$3,Movimenti!$G$5:$G$2004,Impostazioni!$B$5))</f>
        <v>0</v>
      </c>
      <c r="H138">
        <f>IF($A138="",0,SUMIFS(Movimenti!$D$5:$D$2004,Movimenti!$C$5:$C$2004,$A138,Movimenti!$F$5:$F$2004,H$3,Movimenti!$G$5:$G$2004,Impostazioni!$B$5))</f>
        <v>0</v>
      </c>
      <c r="I138">
        <f>IF($A138="",0,SUMIFS(Movimenti!$D$5:$D$2004,Movimenti!$C$5:$C$2004,$A138,Movimenti!$F$5:$F$2004,I$3,Movimenti!$G$5:$G$2004,Impostazioni!$B$5))</f>
        <v>0</v>
      </c>
      <c r="J138">
        <f>IF($A138="",0,SUMIFS(Movimenti!$D$5:$D$2004,Movimenti!$C$5:$C$2004,$A138,Movimenti!$F$5:$F$2004,J$3,Movimenti!$G$5:$G$2004,Impostazioni!$B$5))</f>
        <v>0</v>
      </c>
      <c r="K138">
        <f>IF($A138="",0,SUMIFS(Movimenti!$D$5:$D$2004,Movimenti!$C$5:$C$2004,$A138,Movimenti!$F$5:$F$2004,K$3,Movimenti!$G$5:$G$2004,Impostazioni!$B$5))</f>
        <v>0</v>
      </c>
      <c r="L138">
        <f>IF($A138="",0,SUMIFS(Movimenti!$D$5:$D$2004,Movimenti!$C$5:$C$2004,$A138,Movimenti!$F$5:$F$2004,L$3,Movimenti!$G$5:$G$2004,Impostazioni!$B$5))</f>
        <v>0</v>
      </c>
      <c r="M138">
        <f>IF($A138="",0,SUMIFS(Movimenti!$D$5:$D$2004,Movimenti!$C$5:$C$2004,$A138,Movimenti!$F$5:$F$2004,M$3,Movimenti!$G$5:$G$2004,Impostazioni!$B$5))</f>
        <v>0</v>
      </c>
      <c r="N138">
        <f>IF($A138="",0,SUMIFS(Movimenti!$D$5:$D$2004,Movimenti!$C$5:$C$2004,$A138,Movimenti!$F$5:$F$2004,N$3,Movimenti!$G$5:$G$2004,Impostazioni!$B$5))</f>
        <v>0</v>
      </c>
      <c r="O138">
        <f>IF($A138="",0,SUMIFS(Movimenti!$D$5:$D$2004,Movimenti!$C$5:$C$2004,$A138,Movimenti!$F$5:$F$2004,O$3,Movimenti!$G$5:$G$2004,Impostazioni!$B$5))</f>
        <v>0</v>
      </c>
      <c r="P138">
        <f t="shared" si="16"/>
        <v>0</v>
      </c>
      <c r="Q138">
        <f t="shared" si="17"/>
        <v>0</v>
      </c>
      <c r="R138">
        <f t="shared" si="18"/>
        <v>0</v>
      </c>
      <c r="S138" t="str">
        <f>IF(Q138=1,SUM(Q$101:Q138),"")</f>
        <v/>
      </c>
      <c r="T138" t="str">
        <f>IF(R138=1,SUM(R$101:R138),"")</f>
        <v/>
      </c>
      <c r="U138">
        <f>INDEX($D138:$P138,Calcoli!$D$49)</f>
        <v>0</v>
      </c>
      <c r="V138">
        <f t="shared" si="19"/>
        <v>-1</v>
      </c>
      <c r="W138">
        <f>INDEX($D138:$P138,Calcoli!$D$48)</f>
        <v>0</v>
      </c>
      <c r="X138">
        <f t="shared" si="20"/>
        <v>-1</v>
      </c>
      <c r="Y138">
        <f>INDEX($D138:$P138,Calcoli!$D$47)</f>
        <v>0</v>
      </c>
      <c r="Z138" t="str">
        <f>IF(C138="","",C138*IF(Calcoli!$C$47=0,$B$40,1))</f>
        <v/>
      </c>
    </row>
    <row r="139" spans="1:26" x14ac:dyDescent="0.25">
      <c r="A139" t="str">
        <f>IF(Impostazioni!$A47="","",Impostazioni!$A47)</f>
        <v/>
      </c>
      <c r="B139" t="str">
        <f>IF(A139="","",Impostazioni!$B47)</f>
        <v/>
      </c>
      <c r="C139" t="str">
        <f>IF(A139="","",N(Impostazioni!$C47))</f>
        <v/>
      </c>
      <c r="D139">
        <f>IF($A139="",0,SUMIFS(Movimenti!$D$5:$D$2004,Movimenti!$C$5:$C$2004,$A139,Movimenti!$F$5:$F$2004,D$3,Movimenti!$G$5:$G$2004,Impostazioni!$B$5))</f>
        <v>0</v>
      </c>
      <c r="E139">
        <f>IF($A139="",0,SUMIFS(Movimenti!$D$5:$D$2004,Movimenti!$C$5:$C$2004,$A139,Movimenti!$F$5:$F$2004,E$3,Movimenti!$G$5:$G$2004,Impostazioni!$B$5))</f>
        <v>0</v>
      </c>
      <c r="F139">
        <f>IF($A139="",0,SUMIFS(Movimenti!$D$5:$D$2004,Movimenti!$C$5:$C$2004,$A139,Movimenti!$F$5:$F$2004,F$3,Movimenti!$G$5:$G$2004,Impostazioni!$B$5))</f>
        <v>0</v>
      </c>
      <c r="G139">
        <f>IF($A139="",0,SUMIFS(Movimenti!$D$5:$D$2004,Movimenti!$C$5:$C$2004,$A139,Movimenti!$F$5:$F$2004,G$3,Movimenti!$G$5:$G$2004,Impostazioni!$B$5))</f>
        <v>0</v>
      </c>
      <c r="H139">
        <f>IF($A139="",0,SUMIFS(Movimenti!$D$5:$D$2004,Movimenti!$C$5:$C$2004,$A139,Movimenti!$F$5:$F$2004,H$3,Movimenti!$G$5:$G$2004,Impostazioni!$B$5))</f>
        <v>0</v>
      </c>
      <c r="I139">
        <f>IF($A139="",0,SUMIFS(Movimenti!$D$5:$D$2004,Movimenti!$C$5:$C$2004,$A139,Movimenti!$F$5:$F$2004,I$3,Movimenti!$G$5:$G$2004,Impostazioni!$B$5))</f>
        <v>0</v>
      </c>
      <c r="J139">
        <f>IF($A139="",0,SUMIFS(Movimenti!$D$5:$D$2004,Movimenti!$C$5:$C$2004,$A139,Movimenti!$F$5:$F$2004,J$3,Movimenti!$G$5:$G$2004,Impostazioni!$B$5))</f>
        <v>0</v>
      </c>
      <c r="K139">
        <f>IF($A139="",0,SUMIFS(Movimenti!$D$5:$D$2004,Movimenti!$C$5:$C$2004,$A139,Movimenti!$F$5:$F$2004,K$3,Movimenti!$G$5:$G$2004,Impostazioni!$B$5))</f>
        <v>0</v>
      </c>
      <c r="L139">
        <f>IF($A139="",0,SUMIFS(Movimenti!$D$5:$D$2004,Movimenti!$C$5:$C$2004,$A139,Movimenti!$F$5:$F$2004,L$3,Movimenti!$G$5:$G$2004,Impostazioni!$B$5))</f>
        <v>0</v>
      </c>
      <c r="M139">
        <f>IF($A139="",0,SUMIFS(Movimenti!$D$5:$D$2004,Movimenti!$C$5:$C$2004,$A139,Movimenti!$F$5:$F$2004,M$3,Movimenti!$G$5:$G$2004,Impostazioni!$B$5))</f>
        <v>0</v>
      </c>
      <c r="N139">
        <f>IF($A139="",0,SUMIFS(Movimenti!$D$5:$D$2004,Movimenti!$C$5:$C$2004,$A139,Movimenti!$F$5:$F$2004,N$3,Movimenti!$G$5:$G$2004,Impostazioni!$B$5))</f>
        <v>0</v>
      </c>
      <c r="O139">
        <f>IF($A139="",0,SUMIFS(Movimenti!$D$5:$D$2004,Movimenti!$C$5:$C$2004,$A139,Movimenti!$F$5:$F$2004,O$3,Movimenti!$G$5:$G$2004,Impostazioni!$B$5))</f>
        <v>0</v>
      </c>
      <c r="P139">
        <f t="shared" si="16"/>
        <v>0</v>
      </c>
      <c r="Q139">
        <f t="shared" si="17"/>
        <v>0</v>
      </c>
      <c r="R139">
        <f t="shared" si="18"/>
        <v>0</v>
      </c>
      <c r="S139" t="str">
        <f>IF(Q139=1,SUM(Q$101:Q139),"")</f>
        <v/>
      </c>
      <c r="T139" t="str">
        <f>IF(R139=1,SUM(R$101:R139),"")</f>
        <v/>
      </c>
      <c r="U139">
        <f>INDEX($D139:$P139,Calcoli!$D$49)</f>
        <v>0</v>
      </c>
      <c r="V139">
        <f t="shared" si="19"/>
        <v>-1</v>
      </c>
      <c r="W139">
        <f>INDEX($D139:$P139,Calcoli!$D$48)</f>
        <v>0</v>
      </c>
      <c r="X139">
        <f t="shared" si="20"/>
        <v>-1</v>
      </c>
      <c r="Y139">
        <f>INDEX($D139:$P139,Calcoli!$D$47)</f>
        <v>0</v>
      </c>
      <c r="Z139" t="str">
        <f>IF(C139="","",C139*IF(Calcoli!$C$47=0,$B$40,1))</f>
        <v/>
      </c>
    </row>
    <row r="140" spans="1:26" x14ac:dyDescent="0.25">
      <c r="A140" t="str">
        <f>IF(Impostazioni!$A48="","",Impostazioni!$A48)</f>
        <v/>
      </c>
      <c r="B140" t="str">
        <f>IF(A140="","",Impostazioni!$B48)</f>
        <v/>
      </c>
      <c r="C140" t="str">
        <f>IF(A140="","",N(Impostazioni!$C48))</f>
        <v/>
      </c>
      <c r="D140">
        <f>IF($A140="",0,SUMIFS(Movimenti!$D$5:$D$2004,Movimenti!$C$5:$C$2004,$A140,Movimenti!$F$5:$F$2004,D$3,Movimenti!$G$5:$G$2004,Impostazioni!$B$5))</f>
        <v>0</v>
      </c>
      <c r="E140">
        <f>IF($A140="",0,SUMIFS(Movimenti!$D$5:$D$2004,Movimenti!$C$5:$C$2004,$A140,Movimenti!$F$5:$F$2004,E$3,Movimenti!$G$5:$G$2004,Impostazioni!$B$5))</f>
        <v>0</v>
      </c>
      <c r="F140">
        <f>IF($A140="",0,SUMIFS(Movimenti!$D$5:$D$2004,Movimenti!$C$5:$C$2004,$A140,Movimenti!$F$5:$F$2004,F$3,Movimenti!$G$5:$G$2004,Impostazioni!$B$5))</f>
        <v>0</v>
      </c>
      <c r="G140">
        <f>IF($A140="",0,SUMIFS(Movimenti!$D$5:$D$2004,Movimenti!$C$5:$C$2004,$A140,Movimenti!$F$5:$F$2004,G$3,Movimenti!$G$5:$G$2004,Impostazioni!$B$5))</f>
        <v>0</v>
      </c>
      <c r="H140">
        <f>IF($A140="",0,SUMIFS(Movimenti!$D$5:$D$2004,Movimenti!$C$5:$C$2004,$A140,Movimenti!$F$5:$F$2004,H$3,Movimenti!$G$5:$G$2004,Impostazioni!$B$5))</f>
        <v>0</v>
      </c>
      <c r="I140">
        <f>IF($A140="",0,SUMIFS(Movimenti!$D$5:$D$2004,Movimenti!$C$5:$C$2004,$A140,Movimenti!$F$5:$F$2004,I$3,Movimenti!$G$5:$G$2004,Impostazioni!$B$5))</f>
        <v>0</v>
      </c>
      <c r="J140">
        <f>IF($A140="",0,SUMIFS(Movimenti!$D$5:$D$2004,Movimenti!$C$5:$C$2004,$A140,Movimenti!$F$5:$F$2004,J$3,Movimenti!$G$5:$G$2004,Impostazioni!$B$5))</f>
        <v>0</v>
      </c>
      <c r="K140">
        <f>IF($A140="",0,SUMIFS(Movimenti!$D$5:$D$2004,Movimenti!$C$5:$C$2004,$A140,Movimenti!$F$5:$F$2004,K$3,Movimenti!$G$5:$G$2004,Impostazioni!$B$5))</f>
        <v>0</v>
      </c>
      <c r="L140">
        <f>IF($A140="",0,SUMIFS(Movimenti!$D$5:$D$2004,Movimenti!$C$5:$C$2004,$A140,Movimenti!$F$5:$F$2004,L$3,Movimenti!$G$5:$G$2004,Impostazioni!$B$5))</f>
        <v>0</v>
      </c>
      <c r="M140">
        <f>IF($A140="",0,SUMIFS(Movimenti!$D$5:$D$2004,Movimenti!$C$5:$C$2004,$A140,Movimenti!$F$5:$F$2004,M$3,Movimenti!$G$5:$G$2004,Impostazioni!$B$5))</f>
        <v>0</v>
      </c>
      <c r="N140">
        <f>IF($A140="",0,SUMIFS(Movimenti!$D$5:$D$2004,Movimenti!$C$5:$C$2004,$A140,Movimenti!$F$5:$F$2004,N$3,Movimenti!$G$5:$G$2004,Impostazioni!$B$5))</f>
        <v>0</v>
      </c>
      <c r="O140">
        <f>IF($A140="",0,SUMIFS(Movimenti!$D$5:$D$2004,Movimenti!$C$5:$C$2004,$A140,Movimenti!$F$5:$F$2004,O$3,Movimenti!$G$5:$G$2004,Impostazioni!$B$5))</f>
        <v>0</v>
      </c>
      <c r="P140">
        <f t="shared" si="16"/>
        <v>0</v>
      </c>
      <c r="Q140">
        <f t="shared" si="17"/>
        <v>0</v>
      </c>
      <c r="R140">
        <f t="shared" si="18"/>
        <v>0</v>
      </c>
      <c r="S140" t="str">
        <f>IF(Q140=1,SUM(Q$101:Q140),"")</f>
        <v/>
      </c>
      <c r="T140" t="str">
        <f>IF(R140=1,SUM(R$101:R140),"")</f>
        <v/>
      </c>
      <c r="U140">
        <f>INDEX($D140:$P140,Calcoli!$D$49)</f>
        <v>0</v>
      </c>
      <c r="V140">
        <f t="shared" si="19"/>
        <v>-1</v>
      </c>
      <c r="W140">
        <f>INDEX($D140:$P140,Calcoli!$D$48)</f>
        <v>0</v>
      </c>
      <c r="X140">
        <f t="shared" si="20"/>
        <v>-1</v>
      </c>
      <c r="Y140">
        <f>INDEX($D140:$P140,Calcoli!$D$47)</f>
        <v>0</v>
      </c>
      <c r="Z140" t="str">
        <f>IF(C140="","",C140*IF(Calcoli!$C$47=0,$B$40,1))</f>
        <v/>
      </c>
    </row>
    <row r="150" spans="1:5" x14ac:dyDescent="0.25">
      <c r="A150">
        <v>1</v>
      </c>
      <c r="B150">
        <f t="shared" ref="B150:B161" si="21">IFERROR(LARGE($V$101:$V$140,A150),-1)</f>
        <v>9840.0000001049993</v>
      </c>
      <c r="C150" t="str">
        <f t="shared" ref="C150:C161" si="22">IF(B150&lt;=0,"",INDEX($A$101:$A$140,MATCH(B150,$V$101:$V$140,0)))</f>
        <v>🏠 Mutuo</v>
      </c>
      <c r="D150">
        <f t="shared" ref="D150:D161" si="23">IF(C150="","",INDEX($U$101:$U$140,MATCH(B150,$V$101:$V$140,0)))</f>
        <v>9840</v>
      </c>
      <c r="E150">
        <f>IF(OR(D150="",INDEX(Calcoli!$D$10:$P$10,Calcoli!$D$49)=0),"",D150/INDEX(Calcoli!$D$10:$P$10,Calcoli!$D$49))</f>
        <v>0.26467286944392066</v>
      </c>
    </row>
    <row r="151" spans="1:5" x14ac:dyDescent="0.25">
      <c r="A151">
        <v>2</v>
      </c>
      <c r="B151">
        <f t="shared" si="21"/>
        <v>7379.5200001120011</v>
      </c>
      <c r="C151" t="str">
        <f t="shared" si="22"/>
        <v>🛒 Spesa alimentare</v>
      </c>
      <c r="D151">
        <f t="shared" si="23"/>
        <v>7379.5200000000013</v>
      </c>
      <c r="E151">
        <f>IF(OR(D151="",INDEX(Calcoli!$D$10:$P$10,Calcoli!$D$49)=0),"",D151/INDEX(Calcoli!$D$10:$P$10,Calcoli!$D$49))</f>
        <v>0.19849174121126034</v>
      </c>
    </row>
    <row r="152" spans="1:5" x14ac:dyDescent="0.25">
      <c r="A152">
        <v>3</v>
      </c>
      <c r="B152">
        <f t="shared" si="21"/>
        <v>3120.0000001100002</v>
      </c>
      <c r="C152" t="str">
        <f t="shared" si="22"/>
        <v>🚗 Rata dell’auto</v>
      </c>
      <c r="D152">
        <f t="shared" si="23"/>
        <v>3120</v>
      </c>
      <c r="E152">
        <f>IF(OR(D152="",INDEX(Calcoli!$D$10:$P$10,Calcoli!$D$49)=0),"",D152/INDEX(Calcoli!$D$10:$P$10,Calcoli!$D$49))</f>
        <v>8.3920665921243143E-2</v>
      </c>
    </row>
    <row r="153" spans="1:5" x14ac:dyDescent="0.25">
      <c r="A153">
        <v>4</v>
      </c>
      <c r="B153">
        <f t="shared" si="21"/>
        <v>2744.0000001059998</v>
      </c>
      <c r="C153" t="str">
        <f t="shared" si="22"/>
        <v>💡 Bollette</v>
      </c>
      <c r="D153">
        <f t="shared" si="23"/>
        <v>2744</v>
      </c>
      <c r="E153">
        <f>IF(OR(D153="",INDEX(Calcoli!$D$10:$P$10,Calcoli!$D$49)=0),"",D153/INDEX(Calcoli!$D$10:$P$10,Calcoli!$D$49))</f>
        <v>7.3807149771759992E-2</v>
      </c>
    </row>
    <row r="154" spans="1:5" x14ac:dyDescent="0.25">
      <c r="A154">
        <v>5</v>
      </c>
      <c r="B154">
        <f t="shared" si="21"/>
        <v>2420.0000001090002</v>
      </c>
      <c r="C154" t="str">
        <f t="shared" si="22"/>
        <v>🧸 Asilo e scuola</v>
      </c>
      <c r="D154">
        <f t="shared" si="23"/>
        <v>2420</v>
      </c>
      <c r="E154">
        <f>IF(OR(D154="",INDEX(Calcoli!$D$10:$P$10,Calcoli!$D$49)=0),"",D154/INDEX(Calcoli!$D$10:$P$10,Calcoli!$D$49))</f>
        <v>6.50923113876309E-2</v>
      </c>
    </row>
    <row r="155" spans="1:5" x14ac:dyDescent="0.25">
      <c r="A155">
        <v>6</v>
      </c>
      <c r="B155">
        <f t="shared" si="21"/>
        <v>2083.1300001130003</v>
      </c>
      <c r="C155" t="str">
        <f t="shared" si="22"/>
        <v>⛽ Trasporti</v>
      </c>
      <c r="D155">
        <f t="shared" si="23"/>
        <v>2083.13</v>
      </c>
      <c r="E155">
        <f>IF(OR(D155="",INDEX(Calcoli!$D$10:$P$10,Calcoli!$D$49)=0),"",D155/INDEX(Calcoli!$D$10:$P$10,Calcoli!$D$49))</f>
        <v>5.6031300256576676E-2</v>
      </c>
    </row>
    <row r="156" spans="1:5" x14ac:dyDescent="0.25">
      <c r="A156">
        <v>7</v>
      </c>
      <c r="B156">
        <f t="shared" si="21"/>
        <v>1950.0000001179999</v>
      </c>
      <c r="C156" t="str">
        <f t="shared" si="22"/>
        <v>✈️ Vacanze</v>
      </c>
      <c r="D156">
        <f t="shared" si="23"/>
        <v>1950</v>
      </c>
      <c r="E156">
        <f>IF(OR(D156="",INDEX(Calcoli!$D$10:$P$10,Calcoli!$D$49)=0),"",D156/INDEX(Calcoli!$D$10:$P$10,Calcoli!$D$49))</f>
        <v>5.2450416200776964E-2</v>
      </c>
    </row>
    <row r="157" spans="1:5" x14ac:dyDescent="0.25">
      <c r="A157">
        <v>8</v>
      </c>
      <c r="B157">
        <f t="shared" si="21"/>
        <v>1428.930000116</v>
      </c>
      <c r="C157" t="str">
        <f t="shared" si="22"/>
        <v>🍕 Cibo fuori</v>
      </c>
      <c r="D157">
        <f t="shared" si="23"/>
        <v>1428.93</v>
      </c>
      <c r="E157">
        <f>IF(OR(D157="",INDEX(Calcoli!$D$10:$P$10,Calcoli!$D$49)=0),"",D157/INDEX(Calcoli!$D$10:$P$10,Calcoli!$D$49))</f>
        <v>3.8434858062449347E-2</v>
      </c>
    </row>
    <row r="158" spans="1:5" x14ac:dyDescent="0.25">
      <c r="A158">
        <v>9</v>
      </c>
      <c r="B158">
        <f t="shared" si="21"/>
        <v>1070.1600001169998</v>
      </c>
      <c r="C158" t="str">
        <f t="shared" si="22"/>
        <v>🎬 Tempo libero</v>
      </c>
      <c r="D158">
        <f t="shared" si="23"/>
        <v>1070.1599999999999</v>
      </c>
      <c r="E158">
        <f>IF(OR(D158="",INDEX(Calcoli!$D$10:$P$10,Calcoli!$D$49)=0),"",D158/INDEX(Calcoli!$D$10:$P$10,Calcoli!$D$49))</f>
        <v>2.8784788410986393E-2</v>
      </c>
    </row>
    <row r="159" spans="1:5" x14ac:dyDescent="0.25">
      <c r="A159">
        <v>10</v>
      </c>
      <c r="B159">
        <f t="shared" si="21"/>
        <v>1000.000000108</v>
      </c>
      <c r="C159" t="str">
        <f t="shared" si="22"/>
        <v>🛡️ Assicurazioni</v>
      </c>
      <c r="D159">
        <f t="shared" si="23"/>
        <v>1000</v>
      </c>
      <c r="E159">
        <f>IF(OR(D159="",INDEX(Calcoli!$D$10:$P$10,Calcoli!$D$49)=0),"",D159/INDEX(Calcoli!$D$10:$P$10,Calcoli!$D$49))</f>
        <v>2.6897649333731777E-2</v>
      </c>
    </row>
    <row r="160" spans="1:5" x14ac:dyDescent="0.25">
      <c r="A160">
        <v>11</v>
      </c>
      <c r="B160">
        <f t="shared" si="21"/>
        <v>720.00000011099996</v>
      </c>
      <c r="C160" t="str">
        <f t="shared" si="22"/>
        <v>💳 Carta revolving</v>
      </c>
      <c r="D160">
        <f t="shared" si="23"/>
        <v>720</v>
      </c>
      <c r="E160">
        <f>IF(OR(D160="",INDEX(Calcoli!$D$10:$P$10,Calcoli!$D$49)=0),"",D160/INDEX(Calcoli!$D$10:$P$10,Calcoli!$D$49))</f>
        <v>1.9366307520286879E-2</v>
      </c>
    </row>
    <row r="161" spans="1:7" x14ac:dyDescent="0.25">
      <c r="A161">
        <v>12</v>
      </c>
      <c r="B161">
        <f t="shared" si="21"/>
        <v>698.59000011500007</v>
      </c>
      <c r="C161" t="str">
        <f t="shared" si="22"/>
        <v>👕 Abbigliamento</v>
      </c>
      <c r="D161">
        <f t="shared" si="23"/>
        <v>698.59</v>
      </c>
      <c r="E161">
        <f>IF(OR(D161="",INDEX(Calcoli!$D$10:$P$10,Calcoli!$D$49)=0),"",D161/INDEX(Calcoli!$D$10:$P$10,Calcoli!$D$49))</f>
        <v>1.8790428848051682E-2</v>
      </c>
    </row>
    <row r="165" spans="1:7" x14ac:dyDescent="0.25">
      <c r="A165">
        <v>1</v>
      </c>
      <c r="B165">
        <f t="shared" ref="B165:B172" si="24">IFERROR(LARGE($X$101:$X$140,A165),-1)</f>
        <v>49200.000000101</v>
      </c>
      <c r="C165" t="str">
        <f t="shared" ref="C165:C172" si="25">IF(B165&lt;=0,"",INDEX($A$101:$A$140,MATCH(B165,$X$101:$X$140,0)))</f>
        <v>💼 Stipendi</v>
      </c>
      <c r="D165">
        <f t="shared" ref="D165:D172" si="26">IF(C165="","",INDEX($W$101:$W$140,MATCH(B165,$X$101:$X$140,0)))</f>
        <v>49200</v>
      </c>
      <c r="E165">
        <f>IF(OR(D165="",INDEX(Calcoli!$D$7:$P$7,Calcoli!$D$48)=0),"",D165/INDEX(Calcoli!$D$7:$P$7,Calcoli!$D$48))</f>
        <v>0.879042344112918</v>
      </c>
    </row>
    <row r="166" spans="1:7" x14ac:dyDescent="0.25">
      <c r="A166">
        <v>2</v>
      </c>
      <c r="B166">
        <f t="shared" si="24"/>
        <v>4900.0000001019998</v>
      </c>
      <c r="C166" t="str">
        <f t="shared" si="25"/>
        <v>🎁 Tredicesime e premi</v>
      </c>
      <c r="D166">
        <f t="shared" si="26"/>
        <v>4900</v>
      </c>
      <c r="E166">
        <f>IF(OR(D166="",INDEX(Calcoli!$D$7:$P$7,Calcoli!$D$48)=0),"",D166/INDEX(Calcoli!$D$7:$P$7,Calcoli!$D$48))</f>
        <v>0.087546900125067</v>
      </c>
    </row>
    <row r="167" spans="1:7" x14ac:dyDescent="0.25">
      <c r="A167">
        <v>3</v>
      </c>
      <c r="B167">
        <f t="shared" si="24"/>
        <v>1270.000000103</v>
      </c>
      <c r="C167" t="str">
        <f t="shared" si="25"/>
        <v>🛠️ Lavori extra</v>
      </c>
      <c r="D167">
        <f t="shared" si="26"/>
        <v>1270</v>
      </c>
      <c r="E167">
        <f>IF(OR(D167="",INDEX(Calcoli!$D$7:$P$7,Calcoli!$D$48)=0),"",D167/INDEX(Calcoli!$D$7:$P$7,Calcoli!$D$48))</f>
        <v>0.0226907271752725</v>
      </c>
    </row>
    <row r="168" spans="1:7" x14ac:dyDescent="0.25">
      <c r="A168">
        <v>4</v>
      </c>
      <c r="B168">
        <f t="shared" si="24"/>
        <v>600.00000010400004</v>
      </c>
      <c r="C168" t="str">
        <f t="shared" si="25"/>
        <v>🧾 Rimborsi e altro</v>
      </c>
      <c r="D168">
        <f t="shared" si="26"/>
        <v>600</v>
      </c>
      <c r="E168">
        <f>IF(OR(D168="",INDEX(Calcoli!$D$7:$P$7,Calcoli!$D$48)=0),"",D168/INDEX(Calcoli!$D$7:$P$7,Calcoli!$D$48))</f>
        <v>0.0107200285867429</v>
      </c>
    </row>
    <row r="169" spans="1:7" x14ac:dyDescent="0.25">
      <c r="A169">
        <v>5</v>
      </c>
      <c r="B169">
        <f t="shared" si="24"/>
        <v>-1</v>
      </c>
      <c r="C169" t="str">
        <f t="shared" si="25"/>
        <v/>
      </c>
      <c r="D169" t="str">
        <f t="shared" si="26"/>
        <v/>
      </c>
      <c r="E169" t="str">
        <f>IF(OR(D169="",INDEX(Calcoli!$D$7:$P$7,Calcoli!$D$48)=0),"",D169/INDEX(Calcoli!$D$7:$P$7,Calcoli!$D$48))</f>
        <v/>
      </c>
    </row>
    <row r="170" spans="1:7" x14ac:dyDescent="0.25">
      <c r="A170">
        <v>6</v>
      </c>
      <c r="B170">
        <f t="shared" si="24"/>
        <v>-1</v>
      </c>
      <c r="C170" t="str">
        <f t="shared" si="25"/>
        <v/>
      </c>
      <c r="D170" t="str">
        <f t="shared" si="26"/>
        <v/>
      </c>
      <c r="E170" t="str">
        <f>IF(OR(D170="",INDEX(Calcoli!$D$7:$P$7,Calcoli!$D$48)=0),"",D170/INDEX(Calcoli!$D$7:$P$7,Calcoli!$D$48))</f>
        <v/>
      </c>
    </row>
    <row r="171" spans="1:7" x14ac:dyDescent="0.25">
      <c r="A171">
        <v>7</v>
      </c>
      <c r="B171">
        <f t="shared" si="24"/>
        <v>-1</v>
      </c>
      <c r="C171" t="str">
        <f t="shared" si="25"/>
        <v/>
      </c>
      <c r="D171" t="str">
        <f t="shared" si="26"/>
        <v/>
      </c>
      <c r="E171" t="str">
        <f>IF(OR(D171="",INDEX(Calcoli!$D$7:$P$7,Calcoli!$D$48)=0),"",D171/INDEX(Calcoli!$D$7:$P$7,Calcoli!$D$48))</f>
        <v/>
      </c>
    </row>
    <row r="172" spans="1:7" x14ac:dyDescent="0.25">
      <c r="A172">
        <v>8</v>
      </c>
      <c r="B172">
        <f t="shared" si="24"/>
        <v>-1</v>
      </c>
      <c r="C172" t="str">
        <f t="shared" si="25"/>
        <v/>
      </c>
      <c r="D172" t="str">
        <f t="shared" si="26"/>
        <v/>
      </c>
      <c r="E172" t="str">
        <f>IF(OR(D172="",INDEX(Calcoli!$D$7:$P$7,Calcoli!$D$48)=0),"",D172/INDEX(Calcoli!$D$7:$P$7,Calcoli!$D$48))</f>
        <v/>
      </c>
    </row>
    <row r="175" spans="1:7" x14ac:dyDescent="0.25">
      <c r="A175">
        <v>1</v>
      </c>
      <c r="B175" t="str">
        <f t="shared" ref="B175:B199" si="27">IFERROR(INDEX($A$101:$A$140,MATCH(A175,$S$101:$S$140,0)),"")</f>
        <v>🏠 Mutuo</v>
      </c>
      <c r="C175" t="str">
        <f t="shared" ref="C175:C199" si="28">IF(B175="","",IF(INDEX($B$101:$B$140,MATCH(A175,$S$101:$S$140,0))="Spesa fissa","Fissa","Variabile"))</f>
        <v>Fissa</v>
      </c>
      <c r="D175">
        <f t="shared" ref="D175:D199" si="29">IF(B175="","",INDEX($Z$101:$Z$140,MATCH(A175,$S$101:$S$140,0)))</f>
        <v>9840</v>
      </c>
      <c r="E175">
        <f t="shared" ref="E175:E199" si="30">IF(B175="","",INDEX($Y$101:$Y$140,MATCH(A175,$S$101:$S$140,0)))</f>
        <v>9840</v>
      </c>
      <c r="F175">
        <f t="shared" ref="F175:F199" si="31">IF(OR(B175="",D175=""),"",D175-E175)</f>
        <v>0</v>
      </c>
      <c r="G175">
        <f t="shared" ref="G175:G199" si="32">IF(OR(B175="",D175="",D175=0),"",E175/D175)</f>
        <v>1</v>
      </c>
    </row>
    <row r="176" spans="1:7" x14ac:dyDescent="0.25">
      <c r="A176">
        <v>2</v>
      </c>
      <c r="B176" t="str">
        <f t="shared" si="27"/>
        <v>💡 Bollette</v>
      </c>
      <c r="C176" t="str">
        <f t="shared" si="28"/>
        <v>Fissa</v>
      </c>
      <c r="D176">
        <f t="shared" si="29"/>
        <v>2280</v>
      </c>
      <c r="E176">
        <f t="shared" si="30"/>
        <v>2744</v>
      </c>
      <c r="F176">
        <f t="shared" si="31"/>
        <v>-464</v>
      </c>
      <c r="G176">
        <f t="shared" si="32"/>
        <v>1.2035087719298245</v>
      </c>
    </row>
    <row r="177" spans="1:7" x14ac:dyDescent="0.25">
      <c r="A177">
        <v>3</v>
      </c>
      <c r="B177" t="str">
        <f t="shared" si="27"/>
        <v>📱 Telefono e internet</v>
      </c>
      <c r="C177" t="str">
        <f t="shared" si="28"/>
        <v>Fissa</v>
      </c>
      <c r="D177">
        <f t="shared" si="29"/>
        <v>660</v>
      </c>
      <c r="E177">
        <f t="shared" si="30"/>
        <v>660</v>
      </c>
      <c r="F177">
        <f t="shared" si="31"/>
        <v>0</v>
      </c>
      <c r="G177">
        <f t="shared" si="32"/>
        <v>1</v>
      </c>
    </row>
    <row r="178" spans="1:7" x14ac:dyDescent="0.25">
      <c r="A178">
        <v>4</v>
      </c>
      <c r="B178" t="str">
        <f t="shared" si="27"/>
        <v>🛡️ Assicurazioni</v>
      </c>
      <c r="C178" t="str">
        <f t="shared" si="28"/>
        <v>Fissa</v>
      </c>
      <c r="D178">
        <f t="shared" si="29"/>
        <v>1020</v>
      </c>
      <c r="E178">
        <f t="shared" si="30"/>
        <v>1000</v>
      </c>
      <c r="F178">
        <f t="shared" si="31"/>
        <v>20</v>
      </c>
      <c r="G178">
        <f t="shared" si="32"/>
        <v>0.98039215686274506</v>
      </c>
    </row>
    <row r="179" spans="1:7" x14ac:dyDescent="0.25">
      <c r="A179">
        <v>5</v>
      </c>
      <c r="B179" t="str">
        <f t="shared" si="27"/>
        <v>🧸 Asilo e scuola</v>
      </c>
      <c r="C179" t="str">
        <f t="shared" si="28"/>
        <v>Fissa</v>
      </c>
      <c r="D179">
        <f t="shared" si="29"/>
        <v>2400</v>
      </c>
      <c r="E179">
        <f t="shared" si="30"/>
        <v>2420</v>
      </c>
      <c r="F179">
        <f t="shared" si="31"/>
        <v>-20</v>
      </c>
      <c r="G179">
        <f t="shared" si="32"/>
        <v>1.0083333333333333</v>
      </c>
    </row>
    <row r="180" spans="1:7" x14ac:dyDescent="0.25">
      <c r="A180">
        <v>6</v>
      </c>
      <c r="B180" t="str">
        <f t="shared" si="27"/>
        <v>🚗 Rata dell’auto</v>
      </c>
      <c r="C180" t="str">
        <f t="shared" si="28"/>
        <v>Fissa</v>
      </c>
      <c r="D180">
        <f t="shared" si="29"/>
        <v>3120</v>
      </c>
      <c r="E180">
        <f t="shared" si="30"/>
        <v>3120</v>
      </c>
      <c r="F180">
        <f t="shared" si="31"/>
        <v>0</v>
      </c>
      <c r="G180">
        <f t="shared" si="32"/>
        <v>1</v>
      </c>
    </row>
    <row r="181" spans="1:7" x14ac:dyDescent="0.25">
      <c r="A181">
        <v>7</v>
      </c>
      <c r="B181" t="str">
        <f t="shared" si="27"/>
        <v>💳 Carta revolving</v>
      </c>
      <c r="C181" t="str">
        <f t="shared" si="28"/>
        <v>Fissa</v>
      </c>
      <c r="D181">
        <f t="shared" si="29"/>
        <v>720</v>
      </c>
      <c r="E181">
        <f t="shared" si="30"/>
        <v>720</v>
      </c>
      <c r="F181">
        <f t="shared" si="31"/>
        <v>0</v>
      </c>
      <c r="G181">
        <f t="shared" si="32"/>
        <v>1</v>
      </c>
    </row>
    <row r="182" spans="1:7" x14ac:dyDescent="0.25">
      <c r="A182">
        <v>8</v>
      </c>
      <c r="B182" t="str">
        <f t="shared" si="27"/>
        <v>🛒 Spesa alimentare</v>
      </c>
      <c r="C182" t="str">
        <f t="shared" si="28"/>
        <v>Variabile</v>
      </c>
      <c r="D182">
        <f t="shared" si="29"/>
        <v>7440</v>
      </c>
      <c r="E182">
        <f t="shared" si="30"/>
        <v>7379.5200000000013</v>
      </c>
      <c r="F182">
        <f t="shared" si="31"/>
        <v>60.479999999998654</v>
      </c>
      <c r="G182">
        <f t="shared" si="32"/>
        <v>0.99187096774193562</v>
      </c>
    </row>
    <row r="183" spans="1:7" x14ac:dyDescent="0.25">
      <c r="A183">
        <v>9</v>
      </c>
      <c r="B183" t="str">
        <f t="shared" si="27"/>
        <v>⛽ Trasporti</v>
      </c>
      <c r="C183" t="str">
        <f t="shared" si="28"/>
        <v>Variabile</v>
      </c>
      <c r="D183">
        <f t="shared" si="29"/>
        <v>2040</v>
      </c>
      <c r="E183">
        <f t="shared" si="30"/>
        <v>2083.13</v>
      </c>
      <c r="F183">
        <f t="shared" si="31"/>
        <v>-43.130000000000109</v>
      </c>
      <c r="G183">
        <f t="shared" si="32"/>
        <v>1.0211421568627452</v>
      </c>
    </row>
    <row r="184" spans="1:7" x14ac:dyDescent="0.25">
      <c r="A184">
        <v>10</v>
      </c>
      <c r="B184" t="str">
        <f t="shared" si="27"/>
        <v>💊 Salute</v>
      </c>
      <c r="C184" t="str">
        <f t="shared" si="28"/>
        <v>Variabile</v>
      </c>
      <c r="D184">
        <f t="shared" si="29"/>
        <v>840</v>
      </c>
      <c r="E184">
        <f t="shared" si="30"/>
        <v>543.5100000000001</v>
      </c>
      <c r="F184">
        <f t="shared" si="31"/>
        <v>296.4899999999999</v>
      </c>
      <c r="G184">
        <f t="shared" si="32"/>
        <v>0.64703571428571438</v>
      </c>
    </row>
    <row r="185" spans="1:7" x14ac:dyDescent="0.25">
      <c r="A185">
        <v>11</v>
      </c>
      <c r="B185" t="str">
        <f t="shared" si="27"/>
        <v>👕 Abbigliamento</v>
      </c>
      <c r="C185" t="str">
        <f t="shared" si="28"/>
        <v>Variabile</v>
      </c>
      <c r="D185">
        <f t="shared" si="29"/>
        <v>1320</v>
      </c>
      <c r="E185">
        <f t="shared" si="30"/>
        <v>698.59</v>
      </c>
      <c r="F185">
        <f t="shared" si="31"/>
        <v>621.41</v>
      </c>
      <c r="G185">
        <f t="shared" si="32"/>
        <v>0.52923484848484847</v>
      </c>
    </row>
    <row r="186" spans="1:7" x14ac:dyDescent="0.25">
      <c r="A186">
        <v>12</v>
      </c>
      <c r="B186" t="str">
        <f t="shared" si="27"/>
        <v>🍕 Cibo fuori</v>
      </c>
      <c r="C186" t="str">
        <f t="shared" si="28"/>
        <v>Variabile</v>
      </c>
      <c r="D186">
        <f t="shared" si="29"/>
        <v>1560</v>
      </c>
      <c r="E186">
        <f t="shared" si="30"/>
        <v>1428.93</v>
      </c>
      <c r="F186">
        <f t="shared" si="31"/>
        <v>131.06999999999994</v>
      </c>
      <c r="G186">
        <f t="shared" si="32"/>
        <v>0.91598076923076932</v>
      </c>
    </row>
    <row r="187" spans="1:7" x14ac:dyDescent="0.25">
      <c r="A187">
        <v>13</v>
      </c>
      <c r="B187" t="str">
        <f t="shared" si="27"/>
        <v>🎬 Tempo libero</v>
      </c>
      <c r="C187" t="str">
        <f t="shared" si="28"/>
        <v>Variabile</v>
      </c>
      <c r="D187">
        <f t="shared" si="29"/>
        <v>1440</v>
      </c>
      <c r="E187">
        <f t="shared" si="30"/>
        <v>1070.1599999999999</v>
      </c>
      <c r="F187">
        <f t="shared" si="31"/>
        <v>369.84000000000015</v>
      </c>
      <c r="G187">
        <f t="shared" si="32"/>
        <v>0.74316666666666653</v>
      </c>
    </row>
    <row r="188" spans="1:7" x14ac:dyDescent="0.25">
      <c r="A188">
        <v>14</v>
      </c>
      <c r="B188" t="str">
        <f t="shared" si="27"/>
        <v>✈️ Vacanze</v>
      </c>
      <c r="C188" t="str">
        <f t="shared" si="28"/>
        <v>Variabile</v>
      </c>
      <c r="D188">
        <f t="shared" si="29"/>
        <v>1920</v>
      </c>
      <c r="E188">
        <f t="shared" si="30"/>
        <v>1950</v>
      </c>
      <c r="F188">
        <f t="shared" si="31"/>
        <v>-30</v>
      </c>
      <c r="G188">
        <f t="shared" si="32"/>
        <v>1.015625</v>
      </c>
    </row>
    <row r="189" spans="1:7" x14ac:dyDescent="0.25">
      <c r="A189">
        <v>15</v>
      </c>
      <c r="B189" t="str">
        <f t="shared" si="27"/>
        <v>🎁 Regali</v>
      </c>
      <c r="C189" t="str">
        <f t="shared" si="28"/>
        <v>Variabile</v>
      </c>
      <c r="D189">
        <f t="shared" si="29"/>
        <v>720</v>
      </c>
      <c r="E189">
        <f t="shared" si="30"/>
        <v>560</v>
      </c>
      <c r="F189">
        <f t="shared" si="31"/>
        <v>160</v>
      </c>
      <c r="G189">
        <f t="shared" si="32"/>
        <v>0.77777777777777779</v>
      </c>
    </row>
    <row r="190" spans="1:7" x14ac:dyDescent="0.25">
      <c r="A190">
        <v>16</v>
      </c>
      <c r="B190" t="str">
        <f t="shared" si="27"/>
        <v>🔧 Casa e manutenzione</v>
      </c>
      <c r="C190" t="str">
        <f t="shared" si="28"/>
        <v>Variabile</v>
      </c>
      <c r="D190">
        <f t="shared" si="29"/>
        <v>960</v>
      </c>
      <c r="E190">
        <f t="shared" si="30"/>
        <v>490</v>
      </c>
      <c r="F190">
        <f t="shared" si="31"/>
        <v>470</v>
      </c>
      <c r="G190">
        <f t="shared" si="32"/>
        <v>0.51041666666666663</v>
      </c>
    </row>
    <row r="191" spans="1:7" x14ac:dyDescent="0.25">
      <c r="A191">
        <v>17</v>
      </c>
      <c r="B191" t="str">
        <f t="shared" si="27"/>
        <v>📦 Altro</v>
      </c>
      <c r="C191" t="str">
        <f t="shared" si="28"/>
        <v>Variabile</v>
      </c>
      <c r="D191">
        <f t="shared" si="29"/>
        <v>720</v>
      </c>
      <c r="E191">
        <f t="shared" si="30"/>
        <v>470.13</v>
      </c>
      <c r="F191">
        <f t="shared" si="31"/>
        <v>249.87</v>
      </c>
      <c r="G191">
        <f t="shared" si="32"/>
        <v>0.65295833333333331</v>
      </c>
    </row>
    <row r="192" spans="1:7" x14ac:dyDescent="0.25">
      <c r="A192">
        <v>18</v>
      </c>
      <c r="B192" t="str">
        <f t="shared" si="27"/>
        <v/>
      </c>
      <c r="C192" t="str">
        <f t="shared" si="28"/>
        <v/>
      </c>
      <c r="D192" t="str">
        <f t="shared" si="29"/>
        <v/>
      </c>
      <c r="E192" t="str">
        <f t="shared" si="30"/>
        <v/>
      </c>
      <c r="F192" t="str">
        <f t="shared" si="31"/>
        <v/>
      </c>
      <c r="G192" t="str">
        <f t="shared" si="32"/>
        <v/>
      </c>
    </row>
    <row r="193" spans="1:8" x14ac:dyDescent="0.25">
      <c r="A193">
        <v>19</v>
      </c>
      <c r="B193" t="str">
        <f t="shared" si="27"/>
        <v/>
      </c>
      <c r="C193" t="str">
        <f t="shared" si="28"/>
        <v/>
      </c>
      <c r="D193" t="str">
        <f t="shared" si="29"/>
        <v/>
      </c>
      <c r="E193" t="str">
        <f t="shared" si="30"/>
        <v/>
      </c>
      <c r="F193" t="str">
        <f t="shared" si="31"/>
        <v/>
      </c>
      <c r="G193" t="str">
        <f t="shared" si="32"/>
        <v/>
      </c>
    </row>
    <row r="194" spans="1:8" x14ac:dyDescent="0.25">
      <c r="A194">
        <v>20</v>
      </c>
      <c r="B194" t="str">
        <f t="shared" si="27"/>
        <v/>
      </c>
      <c r="C194" t="str">
        <f t="shared" si="28"/>
        <v/>
      </c>
      <c r="D194" t="str">
        <f t="shared" si="29"/>
        <v/>
      </c>
      <c r="E194" t="str">
        <f t="shared" si="30"/>
        <v/>
      </c>
      <c r="F194" t="str">
        <f t="shared" si="31"/>
        <v/>
      </c>
      <c r="G194" t="str">
        <f t="shared" si="32"/>
        <v/>
      </c>
    </row>
    <row r="195" spans="1:8" x14ac:dyDescent="0.25">
      <c r="A195">
        <v>21</v>
      </c>
      <c r="B195" t="str">
        <f t="shared" si="27"/>
        <v/>
      </c>
      <c r="C195" t="str">
        <f t="shared" si="28"/>
        <v/>
      </c>
      <c r="D195" t="str">
        <f t="shared" si="29"/>
        <v/>
      </c>
      <c r="E195" t="str">
        <f t="shared" si="30"/>
        <v/>
      </c>
      <c r="F195" t="str">
        <f t="shared" si="31"/>
        <v/>
      </c>
      <c r="G195" t="str">
        <f t="shared" si="32"/>
        <v/>
      </c>
    </row>
    <row r="196" spans="1:8" x14ac:dyDescent="0.25">
      <c r="A196">
        <v>22</v>
      </c>
      <c r="B196" t="str">
        <f t="shared" si="27"/>
        <v/>
      </c>
      <c r="C196" t="str">
        <f t="shared" si="28"/>
        <v/>
      </c>
      <c r="D196" t="str">
        <f t="shared" si="29"/>
        <v/>
      </c>
      <c r="E196" t="str">
        <f t="shared" si="30"/>
        <v/>
      </c>
      <c r="F196" t="str">
        <f t="shared" si="31"/>
        <v/>
      </c>
      <c r="G196" t="str">
        <f t="shared" si="32"/>
        <v/>
      </c>
    </row>
    <row r="197" spans="1:8" x14ac:dyDescent="0.25">
      <c r="A197">
        <v>23</v>
      </c>
      <c r="B197" t="str">
        <f t="shared" si="27"/>
        <v/>
      </c>
      <c r="C197" t="str">
        <f t="shared" si="28"/>
        <v/>
      </c>
      <c r="D197" t="str">
        <f t="shared" si="29"/>
        <v/>
      </c>
      <c r="E197" t="str">
        <f t="shared" si="30"/>
        <v/>
      </c>
      <c r="F197" t="str">
        <f t="shared" si="31"/>
        <v/>
      </c>
      <c r="G197" t="str">
        <f t="shared" si="32"/>
        <v/>
      </c>
    </row>
    <row r="198" spans="1:8" x14ac:dyDescent="0.25">
      <c r="A198">
        <v>24</v>
      </c>
      <c r="B198" t="str">
        <f t="shared" si="27"/>
        <v/>
      </c>
      <c r="C198" t="str">
        <f t="shared" si="28"/>
        <v/>
      </c>
      <c r="D198" t="str">
        <f t="shared" si="29"/>
        <v/>
      </c>
      <c r="E198" t="str">
        <f t="shared" si="30"/>
        <v/>
      </c>
      <c r="F198" t="str">
        <f t="shared" si="31"/>
        <v/>
      </c>
      <c r="G198" t="str">
        <f t="shared" si="32"/>
        <v/>
      </c>
    </row>
    <row r="199" spans="1:8" x14ac:dyDescent="0.25">
      <c r="A199">
        <v>25</v>
      </c>
      <c r="B199" t="str">
        <f t="shared" si="27"/>
        <v/>
      </c>
      <c r="C199" t="str">
        <f t="shared" si="28"/>
        <v/>
      </c>
      <c r="D199" t="str">
        <f t="shared" si="29"/>
        <v/>
      </c>
      <c r="E199" t="str">
        <f t="shared" si="30"/>
        <v/>
      </c>
      <c r="F199" t="str">
        <f t="shared" si="31"/>
        <v/>
      </c>
      <c r="G199" t="str">
        <f t="shared" si="32"/>
        <v/>
      </c>
    </row>
    <row r="205" spans="1:8" x14ac:dyDescent="0.25">
      <c r="A205" t="str">
        <f>IF('Dati investimenti'!$A7="","",'Dati investimenti'!$A7)</f>
        <v>ETF azionario globale</v>
      </c>
      <c r="B205" t="str">
        <f>IF(A205="","",'Dati investimenti'!$B7)</f>
        <v>ETF azionari</v>
      </c>
      <c r="C205">
        <f>IF(OR(A205="",Calcoli!$E$50&gt;$B$41),"",IF(Calcoli!$E$50=0,N('Dati investimenti'!$D7),INDEX('Dati investimenti'!$AC7:$AN7,Calcoli!$E$50)))</f>
        <v>18477</v>
      </c>
      <c r="D205">
        <f>IF(A205="","",SUMPRODUCT(('Dati investimenti'!$E7:$P7)*(COLUMN('Dati investimenti'!$E7:$P7)-COLUMN('Dati investimenti'!$E7)+1&lt;=Calcoli!$E$50)))</f>
        <v>3000</v>
      </c>
      <c r="E205">
        <f>IF(OR(A205="",C205=""),"",C205-N('Dati investimenti'!$D7)-D205)</f>
        <v>1277</v>
      </c>
      <c r="F205">
        <f>IF(OR(A205="",C205=""),"",IF(N('Dati investimenti'!$D7)+D205=0,"",E205/(N('Dati investimenti'!$D7)+D205)))</f>
        <v>7.4244186046511632E-2</v>
      </c>
      <c r="G205">
        <f t="shared" ref="G205:G212" si="33">IF(OR(A205="",C205="",SUM($C$205:$C$212)=0),"",C205/SUM($C$205:$C$212))</f>
        <v>0.3578040278853602</v>
      </c>
      <c r="H205">
        <f>N('Dati investimenti'!$D7)</f>
        <v>14200</v>
      </c>
    </row>
    <row r="206" spans="1:8" x14ac:dyDescent="0.25">
      <c r="A206" t="str">
        <f>IF('Dati investimenti'!$A8="","",'Dati investimenti'!$A8)</f>
        <v>ETF obbligazionario</v>
      </c>
      <c r="B206" t="str">
        <f>IF(A206="","",'Dati investimenti'!$B8)</f>
        <v>ETF obbligazionari</v>
      </c>
      <c r="C206">
        <f>IF(OR(A206="",Calcoli!$E$50&gt;$B$41),"",IF(Calcoli!$E$50=0,N('Dati investimenti'!$D8),INDEX('Dati investimenti'!$AC8:$AN8,Calcoli!$E$50)))</f>
        <v>7118</v>
      </c>
      <c r="D206">
        <f>IF(A206="","",SUMPRODUCT(('Dati investimenti'!$E8:$P8)*(COLUMN('Dati investimenti'!$E8:$P8)-COLUMN('Dati investimenti'!$E8)+1&lt;=Calcoli!$E$50)))</f>
        <v>1000</v>
      </c>
      <c r="E206">
        <f>IF(OR(A206="",C206=""),"",C206-N('Dati investimenti'!$D8)-D206)</f>
        <v>118</v>
      </c>
      <c r="F206">
        <f>IF(OR(A206="",C206=""),"",IF(N('Dati investimenti'!$D8)+D206=0,"",E206/(N('Dati investimenti'!$D8)+D206)))</f>
        <v>1.6857142857142859E-2</v>
      </c>
      <c r="G206">
        <f t="shared" si="33"/>
        <v>0.13783888458559257</v>
      </c>
      <c r="H206">
        <f>N('Dati investimenti'!$D8)</f>
        <v>6000</v>
      </c>
    </row>
    <row r="207" spans="1:8" x14ac:dyDescent="0.25">
      <c r="A207" t="str">
        <f>IF('Dati investimenti'!$A9="","",'Dati investimenti'!$A9)</f>
        <v>BTP a 10 anni</v>
      </c>
      <c r="B207" t="str">
        <f>IF(A207="","",'Dati investimenti'!$B9)</f>
        <v>Titoli di Stato</v>
      </c>
      <c r="C207">
        <f>IF(OR(A207="",Calcoli!$E$50&gt;$B$41),"",IF(Calcoli!$E$50=0,N('Dati investimenti'!$D9),INDEX('Dati investimenti'!$AC9:$AN9,Calcoli!$E$50)))</f>
        <v>12278</v>
      </c>
      <c r="D207">
        <f>IF(A207="","",SUMPRODUCT(('Dati investimenti'!$E9:$P9)*(COLUMN('Dati investimenti'!$E9:$P9)-COLUMN('Dati investimenti'!$E9)+1&lt;=Calcoli!$E$50)))</f>
        <v>2000</v>
      </c>
      <c r="E207">
        <f>IF(OR(A207="",C207=""),"",C207-N('Dati investimenti'!$D9)-D207)</f>
        <v>278</v>
      </c>
      <c r="F207">
        <f>IF(OR(A207="",C207=""),"",IF(N('Dati investimenti'!$D9)+D207=0,"",E207/(N('Dati investimenti'!$D9)+D207)))</f>
        <v>2.3166666666666665E-2</v>
      </c>
      <c r="G207">
        <f t="shared" si="33"/>
        <v>0.23776142525174285</v>
      </c>
      <c r="H207">
        <f>N('Dati investimenti'!$D9)</f>
        <v>10000</v>
      </c>
    </row>
    <row r="208" spans="1:8" x14ac:dyDescent="0.25">
      <c r="A208" t="str">
        <f>IF('Dati investimenti'!$A10="","",'Dati investimenti'!$A10)</f>
        <v>Fondo pensione di Giulia</v>
      </c>
      <c r="B208" t="str">
        <f>IF(A208="","",'Dati investimenti'!$B10)</f>
        <v>Fondo pensione</v>
      </c>
      <c r="C208">
        <f>IF(OR(A208="",Calcoli!$E$50&gt;$B$41),"",IF(Calcoli!$E$50=0,N('Dati investimenti'!$D10),INDEX('Dati investimenti'!$AC10:$AN10,Calcoli!$E$50)))</f>
        <v>13767</v>
      </c>
      <c r="D208">
        <f>IF(A208="","",SUMPRODUCT(('Dati investimenti'!$E10:$P10)*(COLUMN('Dati investimenti'!$E10:$P10)-COLUMN('Dati investimenti'!$E10)+1&lt;=Calcoli!$E$50)))</f>
        <v>3480</v>
      </c>
      <c r="E208">
        <f>IF(OR(A208="",C208=""),"",C208-N('Dati investimenti'!$D10)-D208)</f>
        <v>487</v>
      </c>
      <c r="F208">
        <f>IF(OR(A208="",C208=""),"",IF(N('Dati investimenti'!$D10)+D208=0,"",E208/(N('Dati investimenti'!$D10)+D208)))</f>
        <v>3.6671686746987953E-2</v>
      </c>
      <c r="G208">
        <f t="shared" si="33"/>
        <v>0.26659566227730441</v>
      </c>
      <c r="H208">
        <f>N('Dati investimenti'!$D10)</f>
        <v>9800</v>
      </c>
    </row>
    <row r="209" spans="1:9" x14ac:dyDescent="0.25">
      <c r="A209" t="str">
        <f>IF('Dati investimenti'!$A11="","",'Dati investimenti'!$A11)</f>
        <v/>
      </c>
      <c r="B209" t="str">
        <f>IF(A209="","",'Dati investimenti'!$B11)</f>
        <v/>
      </c>
      <c r="C209" t="str">
        <f>IF(OR(A209="",Calcoli!$E$50&gt;$B$41),"",IF(Calcoli!$E$50=0,N('Dati investimenti'!$D11),INDEX('Dati investimenti'!$AC11:$AN11,Calcoli!$E$50)))</f>
        <v/>
      </c>
      <c r="D209" t="str">
        <f>IF(A209="","",SUMPRODUCT(('Dati investimenti'!$E11:$P11)*(COLUMN('Dati investimenti'!$E11:$P11)-COLUMN('Dati investimenti'!$E11)+1&lt;=Calcoli!$E$50)))</f>
        <v/>
      </c>
      <c r="E209" t="str">
        <f>IF(OR(A209="",C209=""),"",C209-N('Dati investimenti'!$D11)-D209)</f>
        <v/>
      </c>
      <c r="F209" t="str">
        <f>IF(OR(A209="",C209=""),"",IF(N('Dati investimenti'!$D11)+D209=0,"",E209/(N('Dati investimenti'!$D11)+D209)))</f>
        <v/>
      </c>
      <c r="G209" t="str">
        <f t="shared" si="33"/>
        <v/>
      </c>
      <c r="H209">
        <f>N('Dati investimenti'!$D11)</f>
        <v>0</v>
      </c>
    </row>
    <row r="210" spans="1:9" x14ac:dyDescent="0.25">
      <c r="A210" t="str">
        <f>IF('Dati investimenti'!$A12="","",'Dati investimenti'!$A12)</f>
        <v/>
      </c>
      <c r="B210" t="str">
        <f>IF(A210="","",'Dati investimenti'!$B12)</f>
        <v/>
      </c>
      <c r="C210" t="str">
        <f>IF(OR(A210="",Calcoli!$E$50&gt;$B$41),"",IF(Calcoli!$E$50=0,N('Dati investimenti'!$D12),INDEX('Dati investimenti'!$AC12:$AN12,Calcoli!$E$50)))</f>
        <v/>
      </c>
      <c r="D210" t="str">
        <f>IF(A210="","",SUMPRODUCT(('Dati investimenti'!$E12:$P12)*(COLUMN('Dati investimenti'!$E12:$P12)-COLUMN('Dati investimenti'!$E12)+1&lt;=Calcoli!$E$50)))</f>
        <v/>
      </c>
      <c r="E210" t="str">
        <f>IF(OR(A210="",C210=""),"",C210-N('Dati investimenti'!$D12)-D210)</f>
        <v/>
      </c>
      <c r="F210" t="str">
        <f>IF(OR(A210="",C210=""),"",IF(N('Dati investimenti'!$D12)+D210=0,"",E210/(N('Dati investimenti'!$D12)+D210)))</f>
        <v/>
      </c>
      <c r="G210" t="str">
        <f t="shared" si="33"/>
        <v/>
      </c>
      <c r="H210">
        <f>N('Dati investimenti'!$D12)</f>
        <v>0</v>
      </c>
    </row>
    <row r="211" spans="1:9" x14ac:dyDescent="0.25">
      <c r="A211" t="str">
        <f>IF('Dati investimenti'!$A13="","",'Dati investimenti'!$A13)</f>
        <v/>
      </c>
      <c r="B211" t="str">
        <f>IF(A211="","",'Dati investimenti'!$B13)</f>
        <v/>
      </c>
      <c r="C211" t="str">
        <f>IF(OR(A211="",Calcoli!$E$50&gt;$B$41),"",IF(Calcoli!$E$50=0,N('Dati investimenti'!$D13),INDEX('Dati investimenti'!$AC13:$AN13,Calcoli!$E$50)))</f>
        <v/>
      </c>
      <c r="D211" t="str">
        <f>IF(A211="","",SUMPRODUCT(('Dati investimenti'!$E13:$P13)*(COLUMN('Dati investimenti'!$E13:$P13)-COLUMN('Dati investimenti'!$E13)+1&lt;=Calcoli!$E$50)))</f>
        <v/>
      </c>
      <c r="E211" t="str">
        <f>IF(OR(A211="",C211=""),"",C211-N('Dati investimenti'!$D13)-D211)</f>
        <v/>
      </c>
      <c r="F211" t="str">
        <f>IF(OR(A211="",C211=""),"",IF(N('Dati investimenti'!$D13)+D211=0,"",E211/(N('Dati investimenti'!$D13)+D211)))</f>
        <v/>
      </c>
      <c r="G211" t="str">
        <f t="shared" si="33"/>
        <v/>
      </c>
      <c r="H211">
        <f>N('Dati investimenti'!$D13)</f>
        <v>0</v>
      </c>
    </row>
    <row r="212" spans="1:9" x14ac:dyDescent="0.25">
      <c r="A212" t="str">
        <f>IF('Dati investimenti'!$A14="","",'Dati investimenti'!$A14)</f>
        <v/>
      </c>
      <c r="B212" t="str">
        <f>IF(A212="","",'Dati investimenti'!$B14)</f>
        <v/>
      </c>
      <c r="C212" t="str">
        <f>IF(OR(A212="",Calcoli!$E$50&gt;$B$41),"",IF(Calcoli!$E$50=0,N('Dati investimenti'!$D14),INDEX('Dati investimenti'!$AC14:$AN14,Calcoli!$E$50)))</f>
        <v/>
      </c>
      <c r="D212" t="str">
        <f>IF(A212="","",SUMPRODUCT(('Dati investimenti'!$E14:$P14)*(COLUMN('Dati investimenti'!$E14:$P14)-COLUMN('Dati investimenti'!$E14)+1&lt;=Calcoli!$E$50)))</f>
        <v/>
      </c>
      <c r="E212" t="str">
        <f>IF(OR(A212="",C212=""),"",C212-N('Dati investimenti'!$D14)-D212)</f>
        <v/>
      </c>
      <c r="F212" t="str">
        <f>IF(OR(A212="",C212=""),"",IF(N('Dati investimenti'!$D14)+D212=0,"",E212/(N('Dati investimenti'!$D14)+D212)))</f>
        <v/>
      </c>
      <c r="G212" t="str">
        <f t="shared" si="33"/>
        <v/>
      </c>
      <c r="H212">
        <f>N('Dati investimenti'!$D14)</f>
        <v>0</v>
      </c>
    </row>
    <row r="213" spans="1:9" x14ac:dyDescent="0.25">
      <c r="A213" t="s">
        <v>116</v>
      </c>
      <c r="C213">
        <f>IF(COUNT(C205:C212)=0,"",SUM(C205:C212))</f>
        <v>51640</v>
      </c>
      <c r="D213">
        <f>SUM(D205:D212)</f>
        <v>9480</v>
      </c>
      <c r="E213">
        <f>IF(C213="","",SUM(E205:E212))</f>
        <v>2160</v>
      </c>
      <c r="F213">
        <f>IF(OR(C213="",SUM(H205:H212)+D213=0),"",E213/(SUM(H205:H212)+D213))</f>
        <v>4.3654001616814875E-2</v>
      </c>
      <c r="G213">
        <f>IF(OR(C213="",C213=0),"",1)</f>
        <v>1</v>
      </c>
    </row>
    <row r="215" spans="1:9" x14ac:dyDescent="0.25">
      <c r="A215" t="str">
        <f>IF('Dati debiti'!$A7="","",'Dati debiti'!$A7)</f>
        <v>Mutuo della casa</v>
      </c>
      <c r="B215" t="str">
        <f>IF(A215="","",'Dati debiti'!$B7)</f>
        <v>Mutuo</v>
      </c>
      <c r="C215">
        <f>IF(A215="","",N('Dati debiti'!$D7))</f>
        <v>3.1E-2</v>
      </c>
      <c r="D215">
        <f>IF(A215="","",N('Dati debiti'!$E7))</f>
        <v>820</v>
      </c>
      <c r="E215">
        <f>IF(OR(A215="",Calcoli!$E$51&gt;$B$41),"",IF(Calcoli!$E$51=0,N('Dati debiti'!$C7),INDEX('Dati debiti'!$R7:$AC7,Calcoli!$E$51)))</f>
        <v>146798.51</v>
      </c>
      <c r="F215">
        <f>IF(OR(A215="",E215=""),"",N('Dati debiti'!$C7)-E215)</f>
        <v>5201.4899999999907</v>
      </c>
      <c r="G215">
        <f>IF(OR(A215="",E215="",N('Dati debiti'!$C7)=0),"",F215/N('Dati debiti'!$C7))</f>
        <v>3.4220328947368359E-2</v>
      </c>
      <c r="H215">
        <f>IF(A215="","",N('Dati debiti'!$C7))</f>
        <v>152000</v>
      </c>
      <c r="I215">
        <f>IF(A215="",-1,C215+ROW()*0.000000001)</f>
        <v>3.1000215000000001E-2</v>
      </c>
    </row>
    <row r="216" spans="1:9" x14ac:dyDescent="0.25">
      <c r="A216" t="str">
        <f>IF('Dati debiti'!$A8="","",'Dati debiti'!$A8)</f>
        <v>Prestito dell’auto</v>
      </c>
      <c r="B216" t="str">
        <f>IF(A216="","",'Dati debiti'!$B8)</f>
        <v>Prestito auto</v>
      </c>
      <c r="C216">
        <f>IF(A216="","",N('Dati debiti'!$D8))</f>
        <v>6.9000000000000006E-2</v>
      </c>
      <c r="D216">
        <f>IF(A216="","",N('Dati debiti'!$E8))</f>
        <v>260</v>
      </c>
      <c r="E216">
        <f>IF(OR(A216="",Calcoli!$E$51&gt;$B$41),"",IF(Calcoli!$E$51=0,N('Dati debiti'!$C8),INDEX('Dati debiti'!$R8:$AC8,Calcoli!$E$51)))</f>
        <v>5777.7</v>
      </c>
      <c r="F216">
        <f>IF(OR(A216="",E216=""),"",N('Dati debiti'!$C8)-E216)</f>
        <v>2622.3</v>
      </c>
      <c r="G216">
        <f>IF(OR(A216="",E216="",N('Dati debiti'!$C8)=0),"",F216/N('Dati debiti'!$C8))</f>
        <v>0.31217857142857147</v>
      </c>
      <c r="H216">
        <f>IF(A216="","",N('Dati debiti'!$C8))</f>
        <v>8400</v>
      </c>
      <c r="I216">
        <f>IF(A216="",-1,C216+ROW()*0.000000001)</f>
        <v>6.9000216000000003E-2</v>
      </c>
    </row>
    <row r="217" spans="1:9" x14ac:dyDescent="0.25">
      <c r="A217" t="str">
        <f>IF('Dati debiti'!$A9="","",'Dati debiti'!$A9)</f>
        <v>Carta revolving</v>
      </c>
      <c r="B217" t="str">
        <f>IF(A217="","",'Dati debiti'!$B9)</f>
        <v>Carta di credito</v>
      </c>
      <c r="C217">
        <f>IF(A217="","",N('Dati debiti'!$D9))</f>
        <v>0.16500000000000001</v>
      </c>
      <c r="D217">
        <f>IF(A217="","",N('Dati debiti'!$E9))</f>
        <v>60</v>
      </c>
      <c r="E217">
        <f>IF(OR(A217="",Calcoli!$E$51&gt;$B$41),"",IF(Calcoli!$E$51=0,N('Dati debiti'!$C9),INDEX('Dati debiti'!$R9:$AC9,Calcoli!$E$51)))</f>
        <v>518.85</v>
      </c>
      <c r="F217">
        <f>IF(OR(A217="",E217=""),"",N('Dati debiti'!$C9)-E217)</f>
        <v>581.15</v>
      </c>
      <c r="G217">
        <f>IF(OR(A217="",E217="",N('Dati debiti'!$C9)=0),"",F217/N('Dati debiti'!$C9))</f>
        <v>0.5283181818181818</v>
      </c>
      <c r="H217">
        <f>IF(A217="","",N('Dati debiti'!$C9))</f>
        <v>1100</v>
      </c>
      <c r="I217">
        <f>IF(A217="",-1,C217+ROW()*0.000000001)</f>
        <v>0.165000217</v>
      </c>
    </row>
    <row r="218" spans="1:9" x14ac:dyDescent="0.25">
      <c r="A218" t="str">
        <f>IF('Dati debiti'!$A10="","",'Dati debiti'!$A10)</f>
        <v/>
      </c>
      <c r="B218" t="str">
        <f>IF(A218="","",'Dati debiti'!$B10)</f>
        <v/>
      </c>
      <c r="C218" t="str">
        <f>IF(A218="","",N('Dati debiti'!$D10))</f>
        <v/>
      </c>
      <c r="D218" t="str">
        <f>IF(A218="","",N('Dati debiti'!$E10))</f>
        <v/>
      </c>
      <c r="E218" t="str">
        <f>IF(OR(A218="",Calcoli!$E$51&gt;$B$41),"",IF(Calcoli!$E$51=0,N('Dati debiti'!$C10),INDEX('Dati debiti'!$R10:$AC10,Calcoli!$E$51)))</f>
        <v/>
      </c>
      <c r="F218" t="str">
        <f>IF(OR(A218="",E218=""),"",N('Dati debiti'!$C10)-E218)</f>
        <v/>
      </c>
      <c r="G218" t="str">
        <f>IF(OR(A218="",E218="",N('Dati debiti'!$C10)=0),"",F218/N('Dati debiti'!$C10))</f>
        <v/>
      </c>
      <c r="H218" t="str">
        <f>IF(A218="","",N('Dati debiti'!$C10))</f>
        <v/>
      </c>
      <c r="I218">
        <f>IF(A218="",-1,C218+ROW()*0.000000001)</f>
        <v>-1</v>
      </c>
    </row>
    <row r="219" spans="1:9" x14ac:dyDescent="0.25">
      <c r="A219" t="str">
        <f>IF('Dati debiti'!$A11="","",'Dati debiti'!$A11)</f>
        <v/>
      </c>
      <c r="B219" t="str">
        <f>IF(A219="","",'Dati debiti'!$B11)</f>
        <v/>
      </c>
      <c r="C219" t="str">
        <f>IF(A219="","",N('Dati debiti'!$D11))</f>
        <v/>
      </c>
      <c r="D219" t="str">
        <f>IF(A219="","",N('Dati debiti'!$E11))</f>
        <v/>
      </c>
      <c r="E219" t="str">
        <f>IF(OR(A219="",Calcoli!$E$51&gt;$B$41),"",IF(Calcoli!$E$51=0,N('Dati debiti'!$C11),INDEX('Dati debiti'!$R11:$AC11,Calcoli!$E$51)))</f>
        <v/>
      </c>
      <c r="F219" t="str">
        <f>IF(OR(A219="",E219=""),"",N('Dati debiti'!$C11)-E219)</f>
        <v/>
      </c>
      <c r="G219" t="str">
        <f>IF(OR(A219="",E219="",N('Dati debiti'!$C11)=0),"",F219/N('Dati debiti'!$C11))</f>
        <v/>
      </c>
      <c r="H219" t="str">
        <f>IF(A219="","",N('Dati debiti'!$C11))</f>
        <v/>
      </c>
      <c r="I219">
        <f>IF(A219="",-1,C219+ROW()*0.000000001)</f>
        <v>-1</v>
      </c>
    </row>
    <row r="220" spans="1:9" x14ac:dyDescent="0.25">
      <c r="A220" t="s">
        <v>116</v>
      </c>
      <c r="D220">
        <f>SUM(D215:D219)</f>
        <v>1140</v>
      </c>
      <c r="E220">
        <f>IF(COUNT(E215:E219)=0,"",SUM(E215:E219))</f>
        <v>153095.06000000003</v>
      </c>
      <c r="F220">
        <f>IF(E220="","",SUM(F215:F219))</f>
        <v>8404.9399999999914</v>
      </c>
      <c r="G220">
        <f>IF(OR(E220="",SUM(H215:H219)=0),"",F220/SUM(H215:H219))</f>
        <v>5.2042972136222859E-2</v>
      </c>
      <c r="H220">
        <f>SUM(H215:H219)</f>
        <v>161500</v>
      </c>
    </row>
    <row r="221" spans="1:9" x14ac:dyDescent="0.25">
      <c r="A221" t="s">
        <v>381</v>
      </c>
      <c r="B221" t="str">
        <f>IF(MAX(I215:I219)&lt;=0,"",INDEX(A215:A219,MATCH(MAX(I215:I219),I215:I219,0)))</f>
        <v>Carta revolving</v>
      </c>
      <c r="C221">
        <f>IF(B221="","",INDEX(C215:C219,MATCH(MAX(I215:I219),I215:I219,0)))</f>
        <v>0.16500000000000001</v>
      </c>
    </row>
    <row r="225" spans="1:9" x14ac:dyDescent="0.25">
      <c r="A225" t="str">
        <f>IF('Dati obiettivi'!$A7="","",'Dati obiettivi'!$A7)</f>
        <v>🛟 Fondo di emergenza</v>
      </c>
      <c r="B225">
        <f>IF(A225="","",N('Dati obiettivi'!$B7))</f>
        <v>15000</v>
      </c>
      <c r="C225">
        <f>IF(OR(A225="",'Dati obiettivi'!$C7=""),"",'Dati obiettivi'!$C7)</f>
        <v>46752</v>
      </c>
      <c r="D225">
        <f>IF(OR(A225="",Calcoli!$E$52&gt;$B$41),"",IF(Calcoli!$E$52=0,N('Dati obiettivi'!$D7),INDEX('Dati obiettivi'!$Q7:$AB7,Calcoli!$E$52)))</f>
        <v>12600</v>
      </c>
      <c r="E225">
        <f t="shared" ref="E225:E230" si="34">IF(OR(A225="",D225="",B225=0),"",MIN(1,D225/B225))</f>
        <v>0.84</v>
      </c>
      <c r="F225">
        <f t="shared" ref="F225:F230" si="35">IF(OR(A225="",D225=""),"",MAX(0,B225-D225))</f>
        <v>2400</v>
      </c>
      <c r="G225">
        <f>IF(OR(A225="",C225=""),"",MAX(0,(YEAR(C225)-Impostazioni!$B$5)*12+MONTH(C225)-Calcoli!$E$52))</f>
        <v>12</v>
      </c>
      <c r="H225">
        <f t="shared" ref="H225:H230" si="36">IF(OR(A225="",F225=""),"",IF(F225=0,0,IF(OR(G225="",G225=0),F225,F225/G225)))</f>
        <v>200</v>
      </c>
      <c r="I225">
        <f>IF(A225="","",SUMPRODUCT(('Dati obiettivi'!$E7:$P7)*(COLUMN('Dati obiettivi'!$E7:$P7)-COLUMN('Dati obiettivi'!$E7)+1&lt;=Calcoli!$E$52)))</f>
        <v>3600</v>
      </c>
    </row>
    <row r="226" spans="1:9" x14ac:dyDescent="0.25">
      <c r="A226" t="str">
        <f>IF('Dati obiettivi'!$A8="","",'Dati obiettivi'!$A8)</f>
        <v>🚗 Auto nuova</v>
      </c>
      <c r="B226">
        <f>IF(A226="","",N('Dati obiettivi'!$B8))</f>
        <v>12000</v>
      </c>
      <c r="C226">
        <f>IF(OR(A226="",'Dati obiettivi'!$C8=""),"",'Dati obiettivi'!$C8)</f>
        <v>47299</v>
      </c>
      <c r="D226">
        <f>IF(OR(A226="",Calcoli!$E$52&gt;$B$41),"",IF(Calcoli!$E$52=0,N('Dati obiettivi'!$D8),INDEX('Dati obiettivi'!$Q8:$AB8,Calcoli!$E$52)))</f>
        <v>3800</v>
      </c>
      <c r="E226">
        <f t="shared" si="34"/>
        <v>0.31666666666666665</v>
      </c>
      <c r="F226">
        <f t="shared" si="35"/>
        <v>8200</v>
      </c>
      <c r="G226">
        <f>IF(OR(A226="",C226=""),"",MAX(0,(YEAR(C226)-Impostazioni!$B$5)*12+MONTH(C226)-Calcoli!$E$52))</f>
        <v>30</v>
      </c>
      <c r="H226">
        <f t="shared" si="36"/>
        <v>273.33333333333331</v>
      </c>
      <c r="I226">
        <f>IF(A226="","",SUMPRODUCT(('Dati obiettivi'!$E8:$P8)*(COLUMN('Dati obiettivi'!$E8:$P8)-COLUMN('Dati obiettivi'!$E8)+1&lt;=Calcoli!$E$52)))</f>
        <v>1800</v>
      </c>
    </row>
    <row r="227" spans="1:9" x14ac:dyDescent="0.25">
      <c r="A227" t="str">
        <f>IF('Dati obiettivi'!$A9="","",'Dati obiettivi'!$A9)</f>
        <v>🎓 Università di Sofia</v>
      </c>
      <c r="B227">
        <f>IF(A227="","",N('Dati obiettivi'!$B9))</f>
        <v>25000</v>
      </c>
      <c r="C227">
        <f>IF(OR(A227="",'Dati obiettivi'!$C9=""),"",'Dati obiettivi'!$C9)</f>
        <v>51380</v>
      </c>
      <c r="D227">
        <f>IF(OR(A227="",Calcoli!$E$52&gt;$B$41),"",IF(Calcoli!$E$52=0,N('Dati obiettivi'!$D9),INDEX('Dati obiettivi'!$Q9:$AB9,Calcoli!$E$52)))</f>
        <v>4200</v>
      </c>
      <c r="E227">
        <f t="shared" si="34"/>
        <v>0.16800000000000001</v>
      </c>
      <c r="F227">
        <f t="shared" si="35"/>
        <v>20800</v>
      </c>
      <c r="G227">
        <f>IF(OR(A227="",C227=""),"",MAX(0,(YEAR(C227)-Impostazioni!$B$5)*12+MONTH(C227)-Calcoli!$E$52))</f>
        <v>165</v>
      </c>
      <c r="H227">
        <f t="shared" si="36"/>
        <v>126.06060606060606</v>
      </c>
      <c r="I227">
        <f>IF(A227="","",SUMPRODUCT(('Dati obiettivi'!$E9:$P9)*(COLUMN('Dati obiettivi'!$E9:$P9)-COLUMN('Dati obiettivi'!$E9)+1&lt;=Calcoli!$E$52)))</f>
        <v>1200</v>
      </c>
    </row>
    <row r="228" spans="1:9" x14ac:dyDescent="0.25">
      <c r="A228" t="str">
        <f>IF('Dati obiettivi'!$A10="","",'Dati obiettivi'!$A10)</f>
        <v>✈️ Viaggio in Giappone</v>
      </c>
      <c r="B228">
        <f>IF(A228="","",N('Dati obiettivi'!$B10))</f>
        <v>6000</v>
      </c>
      <c r="C228">
        <f>IF(OR(A228="",'Dati obiettivi'!$C10=""),"",'Dati obiettivi'!$C10)</f>
        <v>46568</v>
      </c>
      <c r="D228">
        <f>IF(OR(A228="",Calcoli!$E$52&gt;$B$41),"",IF(Calcoli!$E$52=0,N('Dati obiettivi'!$D10),INDEX('Dati obiettivi'!$Q10:$AB10,Calcoli!$E$52)))</f>
        <v>4500</v>
      </c>
      <c r="E228">
        <f t="shared" si="34"/>
        <v>0.75</v>
      </c>
      <c r="F228">
        <f t="shared" si="35"/>
        <v>1500</v>
      </c>
      <c r="G228">
        <f>IF(OR(A228="",C228=""),"",MAX(0,(YEAR(C228)-Impostazioni!$B$5)*12+MONTH(C228)-Calcoli!$E$52))</f>
        <v>6</v>
      </c>
      <c r="H228">
        <f t="shared" si="36"/>
        <v>250</v>
      </c>
      <c r="I228">
        <f>IF(A228="","",SUMPRODUCT(('Dati obiettivi'!$E10:$P10)*(COLUMN('Dati obiettivi'!$E10:$P10)-COLUMN('Dati obiettivi'!$E10)+1&lt;=Calcoli!$E$52)))</f>
        <v>3000</v>
      </c>
    </row>
    <row r="229" spans="1:9" x14ac:dyDescent="0.25">
      <c r="A229" t="str">
        <f>IF('Dati obiettivi'!$A11="","",'Dati obiettivi'!$A11)</f>
        <v/>
      </c>
      <c r="B229" t="str">
        <f>IF(A229="","",N('Dati obiettivi'!$B11))</f>
        <v/>
      </c>
      <c r="C229" t="str">
        <f>IF(OR(A229="",'Dati obiettivi'!$C11=""),"",'Dati obiettivi'!$C11)</f>
        <v/>
      </c>
      <c r="D229" t="str">
        <f>IF(OR(A229="",Calcoli!$E$52&gt;$B$41),"",IF(Calcoli!$E$52=0,N('Dati obiettivi'!$D11),INDEX('Dati obiettivi'!$Q11:$AB11,Calcoli!$E$52)))</f>
        <v/>
      </c>
      <c r="E229" t="str">
        <f t="shared" si="34"/>
        <v/>
      </c>
      <c r="F229" t="str">
        <f t="shared" si="35"/>
        <v/>
      </c>
      <c r="G229" t="str">
        <f>IF(OR(A229="",C229=""),"",MAX(0,(YEAR(C229)-Impostazioni!$B$5)*12+MONTH(C229)-Calcoli!$E$52))</f>
        <v/>
      </c>
      <c r="H229" t="str">
        <f t="shared" si="36"/>
        <v/>
      </c>
      <c r="I229" t="str">
        <f>IF(A229="","",SUMPRODUCT(('Dati obiettivi'!$E11:$P11)*(COLUMN('Dati obiettivi'!$E11:$P11)-COLUMN('Dati obiettivi'!$E11)+1&lt;=Calcoli!$E$52)))</f>
        <v/>
      </c>
    </row>
    <row r="230" spans="1:9" x14ac:dyDescent="0.25">
      <c r="A230" t="str">
        <f>IF('Dati obiettivi'!$A12="","",'Dati obiettivi'!$A12)</f>
        <v/>
      </c>
      <c r="B230" t="str">
        <f>IF(A230="","",N('Dati obiettivi'!$B12))</f>
        <v/>
      </c>
      <c r="C230" t="str">
        <f>IF(OR(A230="",'Dati obiettivi'!$C12=""),"",'Dati obiettivi'!$C12)</f>
        <v/>
      </c>
      <c r="D230" t="str">
        <f>IF(OR(A230="",Calcoli!$E$52&gt;$B$41),"",IF(Calcoli!$E$52=0,N('Dati obiettivi'!$D12),INDEX('Dati obiettivi'!$Q12:$AB12,Calcoli!$E$52)))</f>
        <v/>
      </c>
      <c r="E230" t="str">
        <f t="shared" si="34"/>
        <v/>
      </c>
      <c r="F230" t="str">
        <f t="shared" si="35"/>
        <v/>
      </c>
      <c r="G230" t="str">
        <f>IF(OR(A230="",C230=""),"",MAX(0,(YEAR(C230)-Impostazioni!$B$5)*12+MONTH(C230)-Calcoli!$E$52))</f>
        <v/>
      </c>
      <c r="H230" t="str">
        <f t="shared" si="36"/>
        <v/>
      </c>
      <c r="I230" t="str">
        <f>IF(A230="","",SUMPRODUCT(('Dati obiettivi'!$E12:$P12)*(COLUMN('Dati obiettivi'!$E12:$P12)-COLUMN('Dati obiettivi'!$E12)+1&lt;=Calcoli!$E$52)))</f>
        <v/>
      </c>
    </row>
    <row r="231" spans="1:9" x14ac:dyDescent="0.25">
      <c r="A231" t="s">
        <v>116</v>
      </c>
      <c r="B231">
        <f>SUM(B225:B230)</f>
        <v>58000</v>
      </c>
      <c r="D231">
        <f>IF(COUNT(D225:D230)=0,"",SUM(D225:D230))</f>
        <v>25100</v>
      </c>
      <c r="E231">
        <f>IF(OR(D231="",B231=0),"",D231/B231)</f>
        <v>0.43275862068965515</v>
      </c>
      <c r="F231">
        <f>IF(D231="","",SUM(F225:F230))</f>
        <v>32900</v>
      </c>
      <c r="H231">
        <f>IF(COUNT(H225:H230)=0,"",SUM(H225:H230))</f>
        <v>849.39393939393938</v>
      </c>
      <c r="I231">
        <f>SUM(I225:I230)</f>
        <v>9600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8</vt:i4>
      </vt:variant>
    </vt:vector>
  </HeadingPairs>
  <TitlesOfParts>
    <vt:vector size="22" baseType="lpstr">
      <vt:lpstr>Inizia qui</vt:lpstr>
      <vt:lpstr>Dashboard</vt:lpstr>
      <vt:lpstr>Budgeting</vt:lpstr>
      <vt:lpstr>Entrate</vt:lpstr>
      <vt:lpstr>Spese</vt:lpstr>
      <vt:lpstr>Investimenti</vt:lpstr>
      <vt:lpstr>Debiti</vt:lpstr>
      <vt:lpstr>Obiettivi</vt:lpstr>
      <vt:lpstr>Movimenti</vt:lpstr>
      <vt:lpstr>Impostazioni</vt:lpstr>
      <vt:lpstr>Dati investimenti</vt:lpstr>
      <vt:lpstr>Dati debiti</vt:lpstr>
      <vt:lpstr>Dati obiettivi</vt:lpstr>
      <vt:lpstr>Calcoli</vt:lpstr>
      <vt:lpstr>Budgeting!Area_stampa</vt:lpstr>
      <vt:lpstr>Dashboard!Area_stampa</vt:lpstr>
      <vt:lpstr>Debiti!Area_stampa</vt:lpstr>
      <vt:lpstr>Entrate!Area_stampa</vt:lpstr>
      <vt:lpstr>'Inizia qui'!Area_stampa</vt:lpstr>
      <vt:lpstr>Investimenti!Area_stampa</vt:lpstr>
      <vt:lpstr>Obiettivi!Area_stampa</vt:lpstr>
      <vt:lpstr>Spese!Area_stampa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dcterms:created xsi:type="dcterms:W3CDTF">2026-10-21T16:55:23Z</dcterms:created>
  <dcterms:modified xsi:type="dcterms:W3CDTF">2026-10-21T17:22:01Z</dcterms:modified>
</cp:coreProperties>
</file>